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4.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drawings/drawing5.xml" ContentType="application/vnd.openxmlformats-officedocument.drawing+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drawings/drawing6.xml" ContentType="application/vnd.openxmlformats-officedocument.drawing+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drawings/drawing7.xml" ContentType="application/vnd.openxmlformats-officedocument.drawing+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drawings/drawing8.xml" ContentType="application/vnd.openxmlformats-officedocument.drawing+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drawings/drawing9.xml" ContentType="application/vnd.openxmlformats-officedocument.drawing+xml"/>
  <Override PartName="/xl/ctrlProps/ctrlProp41.xml" ContentType="application/vnd.ms-excel.controlproperties+xml"/>
  <Override PartName="/xl/ctrlProps/ctrlProp42.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filterPrivacy="1" defaultThemeVersion="124226"/>
  <bookViews>
    <workbookView xWindow="0" yWindow="0" windowWidth="25820" windowHeight="11930" tabRatio="921"/>
  </bookViews>
  <sheets>
    <sheet name="Линейка Dallas Lock" sheetId="18" r:id="rId1"/>
    <sheet name="СЗИ ВИ Dallas Lock" sheetId="28" r:id="rId2"/>
    <sheet name="СДЗ Dallas Lock" sheetId="26" r:id="rId3"/>
    <sheet name="Dallas Lock Linux" sheetId="21" r:id="rId4"/>
    <sheet name="Dallas Lock 8.0-К" sheetId="19" r:id="rId5"/>
    <sheet name="Dallas Lock 8.0-С" sheetId="27" r:id="rId6"/>
    <sheet name="ЕЦУ Dallas Lock" sheetId="30" r:id="rId7"/>
    <sheet name="Архивные продукты" sheetId="23" r:id="rId8"/>
    <sheet name="Сервер Лицензий Dallas Lock" sheetId="24" state="hidden" r:id="rId9"/>
    <sheet name="Услуги по установке..." sheetId="25" r:id="rId10"/>
    <sheet name="Описание продуктов" sheetId="29" r:id="rId11"/>
  </sheets>
  <externalReferences>
    <externalReference r:id="rId12"/>
  </externalReferences>
  <definedNames>
    <definedName name="Товар">[1]items!$A$2:$A$29</definedName>
  </definedNames>
  <calcPr calcId="191029"/>
</workbook>
</file>

<file path=xl/calcChain.xml><?xml version="1.0" encoding="utf-8"?>
<calcChain xmlns="http://schemas.openxmlformats.org/spreadsheetml/2006/main">
  <c r="B20" i="30" l="1"/>
  <c r="C33" i="19" l="1"/>
  <c r="P67" i="23"/>
  <c r="K72" i="23" s="1"/>
  <c r="C19" i="19"/>
  <c r="C33" i="27"/>
  <c r="C19" i="27"/>
  <c r="C15" i="27"/>
  <c r="C15" i="19"/>
  <c r="C14" i="27"/>
  <c r="C14" i="19"/>
  <c r="C13" i="27"/>
  <c r="C13" i="19"/>
  <c r="C12" i="27"/>
  <c r="C12" i="19"/>
  <c r="C11" i="27"/>
  <c r="C10" i="27"/>
  <c r="C10" i="19"/>
  <c r="C11" i="19"/>
  <c r="B20" i="21"/>
  <c r="B12" i="21"/>
  <c r="B11" i="21"/>
  <c r="B10" i="21"/>
  <c r="B9" i="21"/>
  <c r="B8" i="21"/>
  <c r="B15" i="28"/>
  <c r="B14" i="28"/>
  <c r="B9" i="28"/>
  <c r="B19" i="30"/>
  <c r="B15" i="30"/>
  <c r="B14" i="30"/>
  <c r="B13" i="30"/>
  <c r="B12" i="30"/>
  <c r="B11" i="30"/>
  <c r="B10" i="30"/>
  <c r="B9" i="30"/>
  <c r="B8" i="30"/>
  <c r="B9" i="26"/>
  <c r="B15" i="26"/>
  <c r="B14" i="26"/>
  <c r="B13" i="26"/>
  <c r="B11" i="26"/>
  <c r="B10" i="26"/>
  <c r="B23" i="26"/>
  <c r="B28" i="26"/>
  <c r="I70" i="23" l="1"/>
  <c r="K73" i="23"/>
  <c r="I71" i="23"/>
  <c r="K74" i="23"/>
  <c r="I72" i="23"/>
  <c r="I73" i="23"/>
  <c r="I74" i="23"/>
  <c r="I69" i="23"/>
  <c r="K71" i="23"/>
  <c r="K70" i="23"/>
  <c r="K69" i="23"/>
  <c r="P18" i="30"/>
  <c r="R32" i="27"/>
  <c r="R32" i="19"/>
  <c r="P19" i="21"/>
  <c r="P27" i="26"/>
  <c r="P12" i="28"/>
  <c r="P23" i="26"/>
  <c r="P22" i="26"/>
  <c r="J20" i="30" l="1"/>
  <c r="I20" i="30"/>
  <c r="H20" i="30"/>
  <c r="G20" i="30"/>
  <c r="F20" i="30"/>
  <c r="E20" i="30"/>
  <c r="D20" i="30"/>
  <c r="E33" i="27"/>
  <c r="K33" i="27"/>
  <c r="I33" i="27"/>
  <c r="J33" i="27"/>
  <c r="H33" i="27"/>
  <c r="G33" i="27"/>
  <c r="F33" i="27"/>
  <c r="M33" i="27"/>
  <c r="L33" i="27"/>
  <c r="K33" i="19"/>
  <c r="H33" i="19"/>
  <c r="L33" i="19"/>
  <c r="J33" i="19"/>
  <c r="I33" i="19"/>
  <c r="E33" i="19"/>
  <c r="G33" i="19"/>
  <c r="F33" i="19"/>
  <c r="M33" i="19"/>
  <c r="D20" i="21"/>
  <c r="J20" i="21"/>
  <c r="H20" i="21"/>
  <c r="K20" i="21"/>
  <c r="I20" i="21"/>
  <c r="G20" i="21"/>
  <c r="F20" i="21"/>
  <c r="E20" i="21"/>
  <c r="L20" i="21"/>
  <c r="D14" i="28"/>
  <c r="H15" i="28"/>
  <c r="G14" i="28"/>
  <c r="E14" i="28"/>
  <c r="E15" i="28"/>
  <c r="J14" i="28"/>
  <c r="J15" i="28"/>
  <c r="I14" i="28"/>
  <c r="I15" i="28"/>
  <c r="H14" i="28"/>
  <c r="G15" i="28"/>
  <c r="F14" i="28"/>
  <c r="F15" i="28"/>
  <c r="D15" i="28"/>
  <c r="J19" i="30"/>
  <c r="H19" i="30"/>
  <c r="I19" i="30"/>
  <c r="G19" i="30"/>
  <c r="D19" i="30"/>
  <c r="F19" i="30"/>
  <c r="E19" i="30"/>
  <c r="H23" i="26"/>
  <c r="J23" i="26"/>
  <c r="I23" i="26"/>
  <c r="D23" i="26"/>
  <c r="E23" i="26"/>
  <c r="G23" i="26"/>
  <c r="F23" i="26"/>
  <c r="J28" i="26"/>
  <c r="I28" i="26"/>
  <c r="H28" i="26"/>
  <c r="G28" i="26"/>
  <c r="F28" i="26"/>
  <c r="K28" i="26"/>
  <c r="E28" i="26"/>
  <c r="L28" i="26"/>
  <c r="D28" i="26"/>
  <c r="P9" i="26"/>
  <c r="P7" i="30" l="1"/>
  <c r="D8" i="30" s="1"/>
  <c r="L14" i="30" l="1"/>
  <c r="L13" i="30"/>
  <c r="J13" i="30"/>
  <c r="H13" i="30"/>
  <c r="F13" i="30"/>
  <c r="D13" i="30"/>
  <c r="I12" i="30"/>
  <c r="E12" i="30"/>
  <c r="J11" i="30"/>
  <c r="F11" i="30"/>
  <c r="K10" i="30"/>
  <c r="G10" i="30"/>
  <c r="I14" i="30"/>
  <c r="G14" i="30"/>
  <c r="E14" i="30"/>
  <c r="L12" i="30"/>
  <c r="H12" i="30"/>
  <c r="D12" i="30"/>
  <c r="I11" i="30"/>
  <c r="E11" i="30"/>
  <c r="J10" i="30"/>
  <c r="F10" i="30"/>
  <c r="I13" i="30"/>
  <c r="G13" i="30"/>
  <c r="E13" i="30"/>
  <c r="K12" i="30"/>
  <c r="G12" i="30"/>
  <c r="L11" i="30"/>
  <c r="H11" i="30"/>
  <c r="D11" i="30"/>
  <c r="I10" i="30"/>
  <c r="E10" i="30"/>
  <c r="J14" i="30"/>
  <c r="H14" i="30"/>
  <c r="D14" i="30"/>
  <c r="J12" i="30"/>
  <c r="F12" i="30"/>
  <c r="K11" i="30"/>
  <c r="L10" i="30"/>
  <c r="H10" i="30"/>
  <c r="K14" i="30"/>
  <c r="F14" i="30"/>
  <c r="G11" i="30"/>
  <c r="D10" i="30"/>
  <c r="K13" i="30"/>
  <c r="E9" i="30"/>
  <c r="J8" i="30"/>
  <c r="F8" i="30"/>
  <c r="I9" i="30"/>
  <c r="J9" i="30"/>
  <c r="K9" i="30"/>
  <c r="G8" i="30"/>
  <c r="K8" i="30"/>
  <c r="F9" i="30"/>
  <c r="H8" i="30"/>
  <c r="L8" i="30"/>
  <c r="G9" i="30"/>
  <c r="E8" i="30"/>
  <c r="I8" i="30"/>
  <c r="D9" i="30"/>
  <c r="H9" i="30"/>
  <c r="L9" i="30"/>
  <c r="R8" i="27" l="1"/>
  <c r="V13" i="19"/>
  <c r="V12" i="19"/>
  <c r="V11" i="19"/>
  <c r="V14" i="19"/>
  <c r="V15" i="19"/>
  <c r="R8" i="19"/>
  <c r="P7" i="26"/>
  <c r="P6" i="24"/>
  <c r="J13" i="24" s="1"/>
  <c r="P7" i="23"/>
  <c r="F9" i="23" s="1"/>
  <c r="P7" i="21"/>
  <c r="P7" i="28"/>
  <c r="X15" i="27"/>
  <c r="V15" i="27"/>
  <c r="X14" i="27"/>
  <c r="V14" i="27"/>
  <c r="X13" i="27"/>
  <c r="V13" i="27"/>
  <c r="X12" i="27"/>
  <c r="V12" i="27"/>
  <c r="X11" i="27"/>
  <c r="V11" i="27"/>
  <c r="X15" i="19"/>
  <c r="X14" i="19"/>
  <c r="X13" i="19"/>
  <c r="X12" i="19"/>
  <c r="X11" i="19"/>
  <c r="R15" i="27"/>
  <c r="R14" i="27"/>
  <c r="R13" i="27"/>
  <c r="R12" i="27"/>
  <c r="R11" i="27"/>
  <c r="R12" i="19"/>
  <c r="R13" i="19"/>
  <c r="R14" i="19"/>
  <c r="R15" i="19"/>
  <c r="R11" i="19"/>
  <c r="J11" i="26" l="1"/>
  <c r="H14" i="26"/>
  <c r="G10" i="26"/>
  <c r="D14" i="26"/>
  <c r="D13" i="26"/>
  <c r="J9" i="26"/>
  <c r="F14" i="26"/>
  <c r="E13" i="26"/>
  <c r="I9" i="26"/>
  <c r="F13" i="26"/>
  <c r="F9" i="26"/>
  <c r="J13" i="26"/>
  <c r="E14" i="26"/>
  <c r="J10" i="26"/>
  <c r="H13" i="26"/>
  <c r="G9" i="26"/>
  <c r="H11" i="26"/>
  <c r="H10" i="26"/>
  <c r="E11" i="26"/>
  <c r="G11" i="26"/>
  <c r="I14" i="26"/>
  <c r="H9" i="26"/>
  <c r="F11" i="26"/>
  <c r="E10" i="26"/>
  <c r="I13" i="26"/>
  <c r="G14" i="26"/>
  <c r="F10" i="26"/>
  <c r="E9" i="26"/>
  <c r="J14" i="26"/>
  <c r="I11" i="26"/>
  <c r="G13" i="26"/>
  <c r="D11" i="26"/>
  <c r="I10" i="26"/>
  <c r="D9" i="26"/>
  <c r="D15" i="26"/>
  <c r="D10" i="26"/>
  <c r="G15" i="26"/>
  <c r="F15" i="26"/>
  <c r="E15" i="26"/>
  <c r="J15" i="26"/>
  <c r="I15" i="26"/>
  <c r="H15" i="26"/>
  <c r="J11" i="27"/>
  <c r="I11" i="27"/>
  <c r="G11" i="27"/>
  <c r="F11" i="27"/>
  <c r="K11" i="27"/>
  <c r="H11" i="27"/>
  <c r="E11" i="27"/>
  <c r="E19" i="27"/>
  <c r="E10" i="27"/>
  <c r="J11" i="19"/>
  <c r="G11" i="19"/>
  <c r="F11" i="19"/>
  <c r="K11" i="19"/>
  <c r="I11" i="19"/>
  <c r="H11" i="19"/>
  <c r="E12" i="19"/>
  <c r="E11" i="19"/>
  <c r="K19" i="19"/>
  <c r="E10" i="19"/>
  <c r="K15" i="19"/>
  <c r="G10" i="19"/>
  <c r="J15" i="19"/>
  <c r="G12" i="19"/>
  <c r="I14" i="19"/>
  <c r="J11" i="21"/>
  <c r="H11" i="21"/>
  <c r="F12" i="21"/>
  <c r="E11" i="21"/>
  <c r="I10" i="21"/>
  <c r="D12" i="21"/>
  <c r="I8" i="21"/>
  <c r="J10" i="21"/>
  <c r="H10" i="21"/>
  <c r="F11" i="21"/>
  <c r="E10" i="21"/>
  <c r="F8" i="21"/>
  <c r="D11" i="21"/>
  <c r="G9" i="21"/>
  <c r="G8" i="21"/>
  <c r="J9" i="21"/>
  <c r="H9" i="21"/>
  <c r="F10" i="21"/>
  <c r="E9" i="21"/>
  <c r="G11" i="21"/>
  <c r="I9" i="21"/>
  <c r="D9" i="21"/>
  <c r="J8" i="21"/>
  <c r="H8" i="21"/>
  <c r="F9" i="21"/>
  <c r="E8" i="21"/>
  <c r="I11" i="21"/>
  <c r="D8" i="21"/>
  <c r="G10" i="21"/>
  <c r="D10" i="21"/>
  <c r="I9" i="23"/>
  <c r="K8" i="24"/>
  <c r="K10" i="24"/>
  <c r="J10" i="24"/>
  <c r="J8" i="24"/>
  <c r="K12" i="24"/>
  <c r="K9" i="24"/>
  <c r="J9" i="24"/>
  <c r="K13" i="24"/>
  <c r="J11" i="24"/>
  <c r="I10" i="19"/>
  <c r="F10" i="19"/>
  <c r="K14" i="19"/>
  <c r="I13" i="19"/>
  <c r="L13" i="19"/>
  <c r="E13" i="19"/>
  <c r="L10" i="19"/>
  <c r="K10" i="19"/>
  <c r="J12" i="19"/>
  <c r="G13" i="19"/>
  <c r="J13" i="19"/>
  <c r="L14" i="19"/>
  <c r="I15" i="19"/>
  <c r="K12" i="19"/>
  <c r="G14" i="19"/>
  <c r="K13" i="19"/>
  <c r="F15" i="19"/>
  <c r="G15" i="19"/>
  <c r="H14" i="19"/>
  <c r="F14" i="19"/>
  <c r="L12" i="19"/>
  <c r="F9" i="28"/>
  <c r="I9" i="28"/>
  <c r="E9" i="28"/>
  <c r="H9" i="28"/>
  <c r="D9" i="28"/>
  <c r="G9" i="28"/>
  <c r="J9" i="28"/>
  <c r="E15" i="19"/>
  <c r="J19" i="19"/>
  <c r="J14" i="19"/>
  <c r="J10" i="19"/>
  <c r="H13" i="19"/>
  <c r="I12" i="19"/>
  <c r="E19" i="19"/>
  <c r="L15" i="19"/>
  <c r="H15" i="19"/>
  <c r="H10" i="19"/>
  <c r="F13" i="19"/>
  <c r="E14" i="19"/>
  <c r="H12" i="19"/>
  <c r="F12" i="19"/>
  <c r="F19" i="19"/>
  <c r="G19" i="19"/>
  <c r="H19" i="19"/>
  <c r="I19" i="19"/>
  <c r="X16" i="27"/>
  <c r="D16" i="27" s="1"/>
  <c r="V16" i="27"/>
  <c r="C16" i="27" s="1"/>
  <c r="X16" i="19"/>
  <c r="D16" i="19" s="1"/>
  <c r="I12" i="21"/>
  <c r="K12" i="21"/>
  <c r="K19" i="27"/>
  <c r="G19" i="27"/>
  <c r="F19" i="27"/>
  <c r="J19" i="27"/>
  <c r="I19" i="27"/>
  <c r="H19" i="27"/>
  <c r="J8" i="23"/>
  <c r="F8" i="23"/>
  <c r="I8" i="23"/>
  <c r="E8" i="23"/>
  <c r="L8" i="23"/>
  <c r="H8" i="23"/>
  <c r="D8" i="23"/>
  <c r="K8" i="23"/>
  <c r="G8" i="23"/>
  <c r="J9" i="23"/>
  <c r="L9" i="23"/>
  <c r="K9" i="23"/>
  <c r="E9" i="23"/>
  <c r="G9" i="23"/>
  <c r="H9" i="23"/>
  <c r="G13" i="27"/>
  <c r="F15" i="27"/>
  <c r="F14" i="27"/>
  <c r="F13" i="27"/>
  <c r="J12" i="27"/>
  <c r="J10" i="27"/>
  <c r="I15" i="27"/>
  <c r="E15" i="27"/>
  <c r="I14" i="27"/>
  <c r="E14" i="27"/>
  <c r="I13" i="27"/>
  <c r="E13" i="27"/>
  <c r="I12" i="27"/>
  <c r="E12" i="27"/>
  <c r="I10" i="27"/>
  <c r="L15" i="27"/>
  <c r="H15" i="27"/>
  <c r="L14" i="27"/>
  <c r="H14" i="27"/>
  <c r="L13" i="27"/>
  <c r="H13" i="27"/>
  <c r="L12" i="27"/>
  <c r="H12" i="27"/>
  <c r="L10" i="27"/>
  <c r="H10" i="27"/>
  <c r="K15" i="27"/>
  <c r="G15" i="27"/>
  <c r="K14" i="27"/>
  <c r="G14" i="27"/>
  <c r="K13" i="27"/>
  <c r="K12" i="27"/>
  <c r="G12" i="27"/>
  <c r="K10" i="27"/>
  <c r="G10" i="27"/>
  <c r="J15" i="27"/>
  <c r="J14" i="27"/>
  <c r="J13" i="27"/>
  <c r="F12" i="27"/>
  <c r="F10" i="27"/>
  <c r="V16" i="19"/>
  <c r="C16" i="19" s="1"/>
  <c r="E12" i="21"/>
  <c r="G12" i="21"/>
  <c r="H12" i="21"/>
  <c r="J12" i="21"/>
  <c r="D9" i="23"/>
  <c r="J12" i="24"/>
  <c r="K11" i="24"/>
  <c r="L16" i="27" l="1"/>
  <c r="I16" i="19"/>
  <c r="K16" i="19"/>
  <c r="F16" i="27"/>
  <c r="K16" i="27"/>
  <c r="H16" i="27"/>
  <c r="E16" i="27"/>
  <c r="J16" i="27"/>
  <c r="G16" i="27"/>
  <c r="I16" i="27"/>
  <c r="L16" i="19"/>
  <c r="G16" i="19"/>
  <c r="J16" i="19"/>
  <c r="H16" i="19"/>
  <c r="F16" i="19"/>
  <c r="E16" i="19"/>
</calcChain>
</file>

<file path=xl/sharedStrings.xml><?xml version="1.0" encoding="utf-8"?>
<sst xmlns="http://schemas.openxmlformats.org/spreadsheetml/2006/main" count="450" uniqueCount="171">
  <si>
    <t>Наименование</t>
  </si>
  <si>
    <t>до 10</t>
  </si>
  <si>
    <t>call</t>
  </si>
  <si>
    <t>Артикул*</t>
  </si>
  <si>
    <t>DLVI.CERT.y</t>
  </si>
  <si>
    <t>DL80K.CERT.y</t>
  </si>
  <si>
    <t>DL80C.CERT.y</t>
  </si>
  <si>
    <t>DL80C.ECERT.y</t>
  </si>
  <si>
    <r>
      <t>Цена, руб.</t>
    </r>
    <r>
      <rPr>
        <sz val="9"/>
        <rFont val="Arial"/>
        <family val="2"/>
        <charset val="204"/>
      </rPr>
      <t xml:space="preserve"> (на 1 рабочую станцию/сервер)</t>
    </r>
  </si>
  <si>
    <t>DLLNX.CERT.FSTEC</t>
  </si>
  <si>
    <r>
      <rPr>
        <b/>
        <sz val="8"/>
        <rFont val="Arial"/>
        <family val="2"/>
        <charset val="204"/>
      </rPr>
      <t>Dallas Lock Linux.</t>
    </r>
    <r>
      <rPr>
        <sz val="8"/>
        <rFont val="Arial"/>
        <family val="2"/>
        <charset val="204"/>
      </rPr>
      <t xml:space="preserve">
Сертифицированный комплект для установки****.</t>
    </r>
  </si>
  <si>
    <t>LPP.TBC</t>
  </si>
  <si>
    <t>Крепежная планка Low Profile</t>
  </si>
  <si>
    <t>OP-SW.TBC</t>
  </si>
  <si>
    <t>Датчик вскрытия корпуса</t>
  </si>
  <si>
    <r>
      <t xml:space="preserve">Сервер лицензий для Dallas Lock 8.0.
</t>
    </r>
    <r>
      <rPr>
        <sz val="8"/>
        <rFont val="Arial"/>
        <family val="2"/>
        <charset val="204"/>
      </rPr>
      <t>Право на использование* для управления Dallas Lock 8.0 (1 терминальный сервер, без возможности управ-
ления Серверами безопасности). Бессрочная лицензия.</t>
    </r>
  </si>
  <si>
    <r>
      <t xml:space="preserve">Сервер лицензий для Dallas Lock 8.0.
</t>
    </r>
    <r>
      <rPr>
        <sz val="8"/>
        <rFont val="Arial"/>
        <family val="2"/>
        <charset val="204"/>
      </rPr>
      <t>Право на использование* для управления Dallas Lock 8.0 (5 терминальных серверов, без возможности управ-
ления Серверами безопасности). Бессрочная лицензия.</t>
    </r>
  </si>
  <si>
    <r>
      <t xml:space="preserve">Сервер лицензий для Dallas Lock 8.0.
</t>
    </r>
    <r>
      <rPr>
        <sz val="8"/>
        <rFont val="Arial"/>
        <family val="2"/>
        <charset val="204"/>
      </rPr>
      <t>Право на использование* для управления Dallas Lock 8.0 (1 Сервер безопасности, без возможности управле-
ния терминальными серверами). Бессрочная лицензия.</t>
    </r>
  </si>
  <si>
    <r>
      <t xml:space="preserve">Сервер лицензий для Dallas Lock 8.0.
</t>
    </r>
    <r>
      <rPr>
        <sz val="8"/>
        <rFont val="Arial"/>
        <family val="2"/>
        <charset val="204"/>
      </rPr>
      <t>Право на использование* для управления Dallas Lock 8.0 (5 Серверов безопасности, 5 терминальных серве-
ров). Бессрочная лицензия.</t>
    </r>
  </si>
  <si>
    <r>
      <t xml:space="preserve">Сервер лицензий для Dallas Lock 8.0.
</t>
    </r>
    <r>
      <rPr>
        <sz val="8"/>
        <rFont val="Arial"/>
        <family val="2"/>
        <charset val="204"/>
      </rPr>
      <t>Право на использование* для управления Dallas Lock 8.0 без ограничений по количеству Серверов безопас-
ности и по количеству терминальных серверов). Бессрочная лицензия.</t>
    </r>
  </si>
  <si>
    <t>INST-DLVI.x</t>
  </si>
  <si>
    <r>
      <rPr>
        <b/>
        <sz val="8"/>
        <rFont val="Arial"/>
        <family val="2"/>
        <charset val="204"/>
      </rPr>
      <t xml:space="preserve">Dallas Lock СЗИ ВИ.
</t>
    </r>
    <r>
      <rPr>
        <sz val="8"/>
        <rFont val="Arial"/>
        <family val="2"/>
        <charset val="204"/>
      </rPr>
      <t>Установка и настройка</t>
    </r>
  </si>
  <si>
    <t>INST-DLTBC.C.x</t>
  </si>
  <si>
    <r>
      <rPr>
        <b/>
        <sz val="8"/>
        <rFont val="Arial"/>
        <family val="2"/>
        <charset val="204"/>
      </rPr>
      <t xml:space="preserve">Dallas Lock СДЗ.
</t>
    </r>
    <r>
      <rPr>
        <sz val="8"/>
        <rFont val="Arial"/>
        <family val="2"/>
        <charset val="204"/>
      </rPr>
      <t>Установка и настройка</t>
    </r>
  </si>
  <si>
    <t>INST-DLLNX.C.x</t>
  </si>
  <si>
    <r>
      <rPr>
        <b/>
        <sz val="8"/>
        <rFont val="Arial"/>
        <family val="2"/>
        <charset val="204"/>
      </rPr>
      <t xml:space="preserve">Dallas Lock Linux: клиентская часть.
</t>
    </r>
    <r>
      <rPr>
        <sz val="8"/>
        <rFont val="Arial"/>
        <family val="2"/>
        <charset val="204"/>
      </rPr>
      <t>Установка и настройка</t>
    </r>
  </si>
  <si>
    <t>INST-DL8.S.x</t>
  </si>
  <si>
    <r>
      <rPr>
        <b/>
        <sz val="8"/>
        <rFont val="Arial"/>
        <family val="2"/>
        <charset val="204"/>
      </rPr>
      <t xml:space="preserve">Сервер безопасности Dallas Lock.
</t>
    </r>
    <r>
      <rPr>
        <sz val="8"/>
        <rFont val="Arial"/>
        <family val="2"/>
        <charset val="204"/>
      </rPr>
      <t>Установка и настройка</t>
    </r>
  </si>
  <si>
    <t>INST-DL8.S.MS.x</t>
  </si>
  <si>
    <r>
      <rPr>
        <b/>
        <sz val="8"/>
        <rFont val="Arial"/>
        <family val="2"/>
        <charset val="204"/>
      </rPr>
      <t xml:space="preserve">Менеджер серверов безопасности Dallas
Lock. </t>
    </r>
    <r>
      <rPr>
        <sz val="8"/>
        <rFont val="Arial"/>
        <family val="2"/>
        <charset val="204"/>
      </rPr>
      <t>Установка и настройка</t>
    </r>
  </si>
  <si>
    <t>INST-DL8.S.LS.x</t>
  </si>
  <si>
    <r>
      <rPr>
        <b/>
        <sz val="8"/>
        <rFont val="Arial"/>
        <family val="2"/>
        <charset val="204"/>
      </rPr>
      <t xml:space="preserve">Сервер лицензий Dallas Lock.
</t>
    </r>
    <r>
      <rPr>
        <sz val="8"/>
        <rFont val="Arial"/>
        <family val="2"/>
        <charset val="204"/>
      </rPr>
      <t>Установка и настройка</t>
    </r>
  </si>
  <si>
    <t>Dallas Lock 8.0-К Базовый.
Право на использование** (СЗИ НСД, СКН). Бессрочная лицензия.</t>
  </si>
  <si>
    <t>DALLAS LOCK 8.0-K</t>
  </si>
  <si>
    <t>БЕССРОЧНЫЕ ЛИЦЕНЗИИ</t>
  </si>
  <si>
    <t>СЕРТИФИЦИРОВАННЫЕ КОМПЛЕКТЫ</t>
  </si>
  <si>
    <t>ПРОЧЕЕ</t>
  </si>
  <si>
    <t>5000+</t>
  </si>
  <si>
    <t>1000..4999</t>
  </si>
  <si>
    <t>10..24</t>
  </si>
  <si>
    <t>25..49</t>
  </si>
  <si>
    <t>50..99</t>
  </si>
  <si>
    <t>100..249</t>
  </si>
  <si>
    <t>250..499</t>
  </si>
  <si>
    <t>500..999</t>
  </si>
  <si>
    <t>ПРИМЕЧАНИЯ</t>
  </si>
  <si>
    <t>учесть в стоимости лицензий гарантийное сопровождение (основной пакет) на 3 года</t>
  </si>
  <si>
    <t>DALLAS LOCK LINUX</t>
  </si>
  <si>
    <r>
      <rPr>
        <b/>
        <sz val="8"/>
        <color rgb="FFFF0000"/>
        <rFont val="Arial"/>
        <family val="2"/>
        <charset val="204"/>
      </rPr>
      <t>Dallas Lock Linux/Dallas Lock 8.0-K.</t>
    </r>
    <r>
      <rPr>
        <sz val="8"/>
        <color rgb="FFFF0000"/>
        <rFont val="Arial"/>
        <family val="2"/>
        <charset val="204"/>
      </rPr>
      <t xml:space="preserve">
Право на использование*** (универсальная лицензия) 
(СЗИ НСД, СКН**).</t>
    </r>
    <r>
      <rPr>
        <sz val="8"/>
        <rFont val="Arial"/>
        <family val="2"/>
        <charset val="204"/>
      </rPr>
      <t xml:space="preserve"> Бессрочная лицензия</t>
    </r>
  </si>
  <si>
    <t>СДЗ DALLAS LOCK</t>
  </si>
  <si>
    <r>
      <t>Цена, руб.</t>
    </r>
    <r>
      <rPr>
        <sz val="9"/>
        <rFont val="Arial"/>
        <family val="2"/>
        <charset val="204"/>
      </rPr>
      <t xml:space="preserve"> (на 1 рабочую станцию/сервер) **</t>
    </r>
  </si>
  <si>
    <t>DALLAS LOCK 8.0-С</t>
  </si>
  <si>
    <t>Dallas Lock 8.0-С Базовый.
Право на использование** (СЗИ НСД, СКН). Бессрочная лицензия.</t>
  </si>
  <si>
    <t>Dallas Lock 8.0-С.
Сертифицированный комплект для установки***.</t>
  </si>
  <si>
    <t>Dallas Lock 8.0-К.
Сертифицированный комплект для установки***.</t>
  </si>
  <si>
    <t>УСЛУГИ ПО УСТАНОВKЕ И БАЗОВОЙ НАСТРОЙKЕ СЗИ DALLAS LOCK</t>
  </si>
  <si>
    <t xml:space="preserve">СЗИ ВИ DALLAS LOCK </t>
  </si>
  <si>
    <r>
      <t>Цена, руб.</t>
    </r>
    <r>
      <rPr>
        <sz val="9"/>
        <rFont val="Arial"/>
        <family val="2"/>
        <charset val="204"/>
      </rPr>
      <t xml:space="preserve"> (лицензируется по количеству АРМ, подключенных к одному Серверу безопасности)</t>
    </r>
  </si>
  <si>
    <t>Сервер безопасности для Dallas Lock 8.0-С.
Право на использование**.
Бессрочная лицензия.</t>
  </si>
  <si>
    <t>Сервер безопасности для Dallas Lock 8.0-К.
Право на использование**.
Бессрочная лицензия.</t>
  </si>
  <si>
    <t>DL80C.S.x.z</t>
  </si>
  <si>
    <t>DL80K.S.x.z</t>
  </si>
  <si>
    <t>• Менеджер серверов безопасности Dallas Lock позволяет централизованно управлять несколькими Серверами безопасности.</t>
  </si>
  <si>
    <t>• Стоимость лицензии на Менеджер серверов безопасности Dallas Lock входит в стоимость лицензии на Сервер безопасности.</t>
  </si>
  <si>
    <t>• Стоимость лицензии на Сервер конфигураций Dallas Lock входит в стоимость лицензии на Сервер безопасности Dallas Lock.</t>
  </si>
  <si>
    <t>• Сервер конфигураций Dallas Lock позволяет создавать и визировать паспорта программного обеспечения. Клиентскими подключениями для Сервера конфигураций Dallas Lock</t>
  </si>
  <si>
    <t>являются модули паспортизации (МП) программного обеспечения в составе Dallas Lock 8.0 редакций «К» и «С», которые лицензируются отдельно.</t>
  </si>
  <si>
    <t>СЕРВЕР ЛИЦЕНЗИЙ DALLAS LOCK</t>
  </si>
  <si>
    <r>
      <t xml:space="preserve">Цена, руб. </t>
    </r>
    <r>
      <rPr>
        <sz val="10"/>
        <rFont val="Arial"/>
        <family val="2"/>
        <charset val="204"/>
      </rPr>
      <t>(лицензируется по количеству СЗИ, подключенных к
одному Серверу безопасности)</t>
    </r>
  </si>
  <si>
    <t>DL80K.S.LS.0-1.z
DL80C.S.LS.0-1.z</t>
  </si>
  <si>
    <t>DL80K.S.LS.0-5.z
DL80C.S.LS.0-5.z</t>
  </si>
  <si>
    <t>DL80K.S.LS.1-0.z
DL80C.S.LS.1-0.z</t>
  </si>
  <si>
    <t>DL80K.S.LS.5-5.z
DL80C.S.LS.5-5.z</t>
  </si>
  <si>
    <t>DL80K.S.LS.50-50.z
DL80C.S.LS.50-50.z</t>
  </si>
  <si>
    <t>DL80K.S.LS.UNLIM.z
DL80C.S.LS.UNLIM.z</t>
  </si>
  <si>
    <r>
      <t xml:space="preserve">Сервер лицензий для Dallas Lock 8.0.
</t>
    </r>
    <r>
      <rPr>
        <sz val="8"/>
        <rFont val="Arial"/>
        <family val="2"/>
        <charset val="204"/>
      </rPr>
      <t>Право на использование* для управления Dallas Lock 8.0 (50 Серверов безопасности, 50 терминальных сер-
веров). Бессрочная лицензия.</t>
    </r>
  </si>
  <si>
    <t>Dallas Lock 8.0-С. Расширенный сертифицированный комплект для установки с комплектом эксплуатационной документации и учебно-методическими материалами***.</t>
  </si>
  <si>
    <t>описание продукта</t>
  </si>
  <si>
    <t>цены</t>
  </si>
  <si>
    <r>
      <rPr>
        <sz val="9"/>
        <color theme="1"/>
        <rFont val="Arial"/>
        <family val="2"/>
        <charset val="204"/>
      </rPr>
      <t xml:space="preserve">Редакция </t>
    </r>
    <r>
      <rPr>
        <b/>
        <sz val="9"/>
        <color theme="1"/>
        <rFont val="Arial"/>
        <family val="2"/>
        <charset val="204"/>
      </rPr>
      <t>"K"</t>
    </r>
  </si>
  <si>
    <r>
      <rPr>
        <sz val="9"/>
        <color theme="1"/>
        <rFont val="Arial"/>
        <family val="2"/>
        <charset val="204"/>
      </rPr>
      <t xml:space="preserve">Редакция </t>
    </r>
    <r>
      <rPr>
        <b/>
        <sz val="9"/>
        <color theme="1"/>
        <rFont val="Arial"/>
        <family val="2"/>
        <charset val="204"/>
      </rPr>
      <t>"C"</t>
    </r>
  </si>
  <si>
    <t>FW-</t>
  </si>
  <si>
    <t>IPS-</t>
  </si>
  <si>
    <t>MP-</t>
  </si>
  <si>
    <t>BR-</t>
  </si>
  <si>
    <t>ITC-</t>
  </si>
  <si>
    <t xml:space="preserve">МЭ, </t>
  </si>
  <si>
    <t xml:space="preserve">СОВ, </t>
  </si>
  <si>
    <t xml:space="preserve">МП, </t>
  </si>
  <si>
    <t xml:space="preserve">РК, </t>
  </si>
  <si>
    <t xml:space="preserve">СКН2, </t>
  </si>
  <si>
    <t>24x7</t>
  </si>
  <si>
    <r>
      <rPr>
        <b/>
        <sz val="9"/>
        <rFont val="Arial"/>
        <family val="2"/>
        <charset val="204"/>
      </rPr>
      <t>Цена, руб.</t>
    </r>
    <r>
      <rPr>
        <sz val="9"/>
        <rFont val="Arial"/>
        <family val="2"/>
        <charset val="204"/>
      </rPr>
      <t xml:space="preserve"> (на 1 рабочую станцию/сервер)</t>
    </r>
  </si>
  <si>
    <t>ЕДИНЫЙ ЦЕНТР УПРАВЛЕНИЯ DALLAS LOCK</t>
  </si>
  <si>
    <r>
      <t>Цена, руб.</t>
    </r>
    <r>
      <rPr>
        <sz val="9"/>
        <rFont val="Arial"/>
        <family val="2"/>
        <charset val="204"/>
      </rPr>
      <t xml:space="preserve"> (лицензируется по количеству АРМ, подключенных к одному ЕЦУ)</t>
    </r>
  </si>
  <si>
    <t>СЗИ ВИ "Dallas Lock" Агент управления доступом Расширенный. Универсальная лицензия для ESXi, Hyper-V и KVM серверов (гипервизоров). Право на использование**. Бессрочная лицензия.</t>
  </si>
  <si>
    <t>СЗИ ВИ "Dallas Lock" Агент управления доступом Стандартный. Универсальная лицензия для ESXi, Hyper-V и KVM серверов (гипервизоров). Право на использование**. Бессрочная лицензия.</t>
  </si>
  <si>
    <t>СЗИ ВИ "Dallas Lock" Центр (единое решение для системы управления виртуальной средой). Право на использование**. Бессрочная лицензия.</t>
  </si>
  <si>
    <t>СЗИ ВИ "Dallas Lock".
Сертифицированный комплект для установки***.</t>
  </si>
  <si>
    <t>Терминальное подключение для Dallas Lock 8.0-К.
Право на использование**. Бессрочная лицензия.</t>
  </si>
  <si>
    <t>Dallas Lock 8.0-К. Модуль паспортизации ПО (МП, подключение к Серверу конфигураций Dallas Lock). Право на использование**. Бессрочная лицензия.</t>
  </si>
  <si>
    <t>Dallas Lock 8.0-К. Модуль «Межсетевой экран».
Право на использование** (МЭ). Бессрочная лицензия.</t>
  </si>
  <si>
    <t>Dallas Lock 8.0-К. Модуль «Система обнаружения и предотвращения вторжений». Включает модуль "Безопасная среда" ("песочница"). Право на использование** (СОВ). Бессрочная лицензия.</t>
  </si>
  <si>
    <t>Dallas Lock 8.0-К. Модуль «СКН уровня отчуждения (переноса) информации». Право на использование** (СКН2). Бессрочная лицензия.</t>
  </si>
  <si>
    <t>Dallas Lock 8.0-С. Модуль «Межсетевой экран».
Право на использование** (МЭ). Бессрочная лицензия.</t>
  </si>
  <si>
    <t>Dallas Lock 8.0-С. Модуль «Система обнаружения и предотвращения вторжений». Включает модуль "Безопасная среда" ("песочница"). Право на использование** (СОВ). Бессрочная лицензия.</t>
  </si>
  <si>
    <t>Dallas Lock 8.0-С. Модуль паспортизации ПО (МП, подключение к Серверу конфигураций Dallas Lock). Право на использование**. Бессрочная лицензия.</t>
  </si>
  <si>
    <t>Dallas Lock 8.0-С. Модуль «Резервное копирование и восстановление»****. Право на использование** (РК). Бессрочная лицензия.</t>
  </si>
  <si>
    <t>Dallas Lock 8.0-С. Модуль «СКН уровня отчуждения (переноса) информации». Право на использование** (СКН2). Бессрочная лицензия.</t>
  </si>
  <si>
    <t>Терминальное подключение для Dallas Lock 8.0-C.
Право на использование**. Бессрочная лицензия.</t>
  </si>
  <si>
    <t>Dallas Lock 8.0-К. Модуль «Резервное копирование и восстановление». Право на использование** (РК). Бессрочная лицензия.</t>
  </si>
  <si>
    <t>Единый центр управления Dallas Lock. Максимальное количество сетевых устройств для мониторинга: 3. Право на использование**. Бессрочная лицензия.</t>
  </si>
  <si>
    <t>Единый центр управления Dallas Lock. Максимальное количество сетевых устройств для мониторинга: 10. Право на использование**. Бессрочная лицензия.</t>
  </si>
  <si>
    <t>Единый центр управления Dallas Lock. Максимальное количество сетевых устройств для мониторинга: 25. Право на использование**. Бессрочная лицензия.</t>
  </si>
  <si>
    <t>Единый центр управления Dallas Lock. Максимальное количество сетевых устройств для мониторинга: 50. Право на использование**. Бессрочная лицензия.</t>
  </si>
  <si>
    <t>Единый центр управления Dallas Lock. Максимальное количество сетевых устройств для мониторинга: 100. Право на использование**. Бессрочная лицензия.</t>
  </si>
  <si>
    <t>Единый центр управления Dallas Lock. Максимальное количество сетевых устройств для мониторинга: 500. Право на использование**. Бессрочная лицензия.</t>
  </si>
  <si>
    <t>Единый центр управления Dallas Lock. Максимальное количество сетевых устройств для мониторинга: 1000. Право на использование**. Бессрочная лицензия.</t>
  </si>
  <si>
    <t>Единый центр управления Dallas Lock. Максимальное количество сетевых устройств для мониторинга: неограниченно. Право на использование**. Бессрочная лицензия.</t>
  </si>
  <si>
    <t>USB-R.TBC</t>
  </si>
  <si>
    <t>Считыватель iButton для USB порта</t>
  </si>
  <si>
    <t>INN-R.TBC</t>
  </si>
  <si>
    <t>Считыватель iButton для подключения непосредственно к разъему на плате СДЗ</t>
  </si>
  <si>
    <r>
      <rPr>
        <b/>
        <sz val="8"/>
        <rFont val="Arial"/>
        <family val="2"/>
        <charset val="204"/>
      </rPr>
      <t xml:space="preserve">Dallas Lock 8.0-К (СЗИ НСД, СКН): клиентская
часть. </t>
    </r>
    <r>
      <rPr>
        <sz val="8"/>
        <rFont val="Arial"/>
        <family val="2"/>
        <charset val="204"/>
      </rPr>
      <t>Установка и настройка</t>
    </r>
  </si>
  <si>
    <t>INST-DL8K.C.UADS.x</t>
  </si>
  <si>
    <t>INST-DL8C.C.UADS.x</t>
  </si>
  <si>
    <r>
      <rPr>
        <b/>
        <sz val="8"/>
        <rFont val="Arial"/>
        <family val="2"/>
        <charset val="204"/>
      </rPr>
      <t xml:space="preserve">Dallas Lock 8.0-C (СЗИ НСД, СКН): клиентская
часть. </t>
    </r>
    <r>
      <rPr>
        <sz val="8"/>
        <rFont val="Arial"/>
        <family val="2"/>
        <charset val="204"/>
      </rPr>
      <t>Установка и настройка</t>
    </r>
  </si>
  <si>
    <t>INST-DL8K.C.UADS-FW.x</t>
  </si>
  <si>
    <t>INST-DL8C.C.UADS-FW.x</t>
  </si>
  <si>
    <t>INST-DL8K.C.UADS-FWIPS.x</t>
  </si>
  <si>
    <t>INST-DL8C.C.UADS-FWIPS.x</t>
  </si>
  <si>
    <r>
      <rPr>
        <b/>
        <sz val="8"/>
        <rFont val="Arial"/>
        <family val="2"/>
        <charset val="204"/>
      </rPr>
      <t xml:space="preserve">Dallas Lock 8.0-K (СЗИ НСД, СКН, МЭ): клиент-
ская часть. </t>
    </r>
    <r>
      <rPr>
        <sz val="8"/>
        <rFont val="Arial"/>
        <family val="2"/>
        <charset val="204"/>
      </rPr>
      <t>Установка и настройка</t>
    </r>
  </si>
  <si>
    <r>
      <rPr>
        <b/>
        <sz val="8"/>
        <rFont val="Arial"/>
        <family val="2"/>
        <charset val="204"/>
      </rPr>
      <t xml:space="preserve">Dallas Lock 8.0-C (СЗИ НСД, СКН, МЭ): клиент-
ская часть. </t>
    </r>
    <r>
      <rPr>
        <sz val="8"/>
        <rFont val="Arial"/>
        <family val="2"/>
        <charset val="204"/>
      </rPr>
      <t>Установка и настройка</t>
    </r>
  </si>
  <si>
    <r>
      <rPr>
        <b/>
        <sz val="8"/>
        <rFont val="Arial"/>
        <family val="2"/>
        <charset val="204"/>
      </rPr>
      <t xml:space="preserve">Dallas Lock 8.0-K (СЗИ НСД, СКН, МЭ, СОВ):
клиентская часть. </t>
    </r>
    <r>
      <rPr>
        <sz val="8"/>
        <rFont val="Arial"/>
        <family val="2"/>
        <charset val="204"/>
      </rPr>
      <t>Установка и настройка</t>
    </r>
  </si>
  <si>
    <r>
      <rPr>
        <b/>
        <sz val="8"/>
        <rFont val="Arial"/>
        <family val="2"/>
        <charset val="204"/>
      </rPr>
      <t xml:space="preserve">Dallas Lock 8.0-C (СЗИ НСД, СКН, МЭ, СОВ):
клиентская часть. </t>
    </r>
    <r>
      <rPr>
        <sz val="8"/>
        <rFont val="Arial"/>
        <family val="2"/>
        <charset val="204"/>
      </rPr>
      <t>Установка и настройка</t>
    </r>
  </si>
  <si>
    <t>INST-DLMC.S.x</t>
  </si>
  <si>
    <t>RUTKN.F32GB.x.12M</t>
  </si>
  <si>
    <t>RUTKN.F64GB.x.12M</t>
  </si>
  <si>
    <t>Рутокен ЭЦП 2.0 128КБ Flash 64ГБ.Серт. ФСТЭК ***</t>
  </si>
  <si>
    <t>Рутокен ЭЦП 2.0 128КБ Flash 32ГБ.Серт. ФСТЭК ***</t>
  </si>
  <si>
    <r>
      <rPr>
        <b/>
        <sz val="8"/>
        <rFont val="Arial"/>
        <family val="2"/>
        <charset val="204"/>
      </rPr>
      <t xml:space="preserve">Единый центр управления Dallas Lock.
</t>
    </r>
    <r>
      <rPr>
        <sz val="8"/>
        <rFont val="Arial"/>
        <family val="2"/>
        <charset val="204"/>
      </rPr>
      <t>Установка и настройка, 3 сетевых устройства</t>
    </r>
  </si>
  <si>
    <t>СДЗ ПР ( УРОВНЯ ПЛАТЫ РАСШИРЕНИЯ)</t>
  </si>
  <si>
    <t>DLTBB.CERT.Y</t>
  </si>
  <si>
    <t>СДЗ УБ Dallas Lock
Право на использование***. Бессрочная лицензия.</t>
  </si>
  <si>
    <t>СДЗ УБ Dallas Lock
Сертифицированный комплект для установки****.</t>
  </si>
  <si>
    <t>БЕССРОЧНЫЕ ЛИЦЕНЗИИ НА ЦЕНТР УПРАВЛЕНИЯ СЗИ ВИ</t>
  </si>
  <si>
    <t>БЕССРОЧНЫЕ ЛИЦЕНЗИИ НА СЗИ ВИ</t>
  </si>
  <si>
    <t>Цена, руб. (на 1 физический процессор)</t>
  </si>
  <si>
    <t>БЕССРОЧНЫЕ ЛИЦЕНЗИИ НА АГЕНТОВ ЕЦУ</t>
  </si>
  <si>
    <t>Агент ЕЦУ Dallas Lock для ОС AstraLinux, Alt Linux, РЭД ОС, Centos, Windows. Право на использование. Бессрочная лицензия</t>
  </si>
  <si>
    <t>Цена, руб./лиц (в зависимости от количества физических процессоров под управлением)</t>
  </si>
  <si>
    <t>БЕССРОЧНЫЕ ЛИЦЕНЗИИ НА ЦЕНТР УПРАВЛЕНИЯ - подробнее на вкладке ЕЦУ</t>
  </si>
  <si>
    <t>СДЗ "Dallas Lock" PCIE c гарантийным сопровождением (основной пакет) на 1 год, сертификат ФСТЭК России</t>
  </si>
  <si>
    <t>СДЗ "Dallas Lock" M.2 c гарантийным сопровождением (основной пакет) на 1 год, сертификат ФСТЭК России</t>
  </si>
  <si>
    <t>СДЗ "Dallas Lock" MiniPCIE c гарантийным сопровождением (основной пакет) на 1 год, сертификат ФСТЭК России</t>
  </si>
  <si>
    <t>СДЗ ПР , сертификат ФСТЭК России</t>
  </si>
  <si>
    <t>СДЗ ПР ( УРОВНЯ ПЛАТЫ РАСШИРЕНИЯ), сертификат МО России</t>
  </si>
  <si>
    <t>СДЗ "Dallas Lock" PCIE c гарантийным сопровождением (основной пакет) на 1 год, сертификат МО России</t>
  </si>
  <si>
    <t>СДЗ "Dallas Lock" M.2 c гарантийным сопровождением (основной пакет) на 1 год, сертификат МО России</t>
  </si>
  <si>
    <t>СДЗ "Dallas Lock" MiniPCIE c гарантийным сопровождением (основной пакет) на 1 год, сертификат МО России</t>
  </si>
  <si>
    <t>СДЗ УБ (УРОВНЯ BIOS) - программный модуль доверенной загрузки</t>
  </si>
  <si>
    <r>
      <rPr>
        <b/>
        <sz val="8"/>
        <color rgb="FFFF0000"/>
        <rFont val="Arial"/>
        <family val="2"/>
        <charset val="204"/>
      </rPr>
      <t>Dallas Lock Linux/Dallas Lock 8.0-K (СЗИ НСД,СКН, МЭ**).</t>
    </r>
    <r>
      <rPr>
        <sz val="8"/>
        <color rgb="FFFF0000"/>
        <rFont val="Arial"/>
        <family val="2"/>
        <charset val="204"/>
      </rPr>
      <t xml:space="preserve">
Право на использование*** (универсальная лицензия). </t>
    </r>
    <r>
      <rPr>
        <sz val="8"/>
        <rFont val="Arial"/>
        <family val="2"/>
        <charset val="204"/>
      </rPr>
      <t>Бессрочная лицензия</t>
    </r>
  </si>
  <si>
    <t>Dallas Lock Linux. Модуль «Межсетевой экран».
Право на использование** (МЭ). Бессрочная лицензия.</t>
  </si>
  <si>
    <t>МЕНЕДЖЕР СЕРВЕРОВ БЕЗОПАСНОСТИ DALLAS LOCK (в новые проекты не поставляется)</t>
  </si>
  <si>
    <t>СЕРВЕР КОНФИГУРАЦИЙ DALLAS LOCK (в новые проекты не поставляется)</t>
  </si>
  <si>
    <t>СЕРВЕР БЕЗОПАСНОСТИ DALLAS LOCK (в новые проекты не поставляется)</t>
  </si>
  <si>
    <t>СЕРВЕР ЛИЦЕНЗИЙ DALLAS LOCK (в новые проекты не поставляется)</t>
  </si>
  <si>
    <r>
      <rPr>
        <b/>
        <sz val="8"/>
        <rFont val="Arial"/>
        <family val="2"/>
        <charset val="204"/>
      </rPr>
      <t>Dallas Lock Linux.</t>
    </r>
    <r>
      <rPr>
        <sz val="8"/>
        <rFont val="Arial"/>
        <family val="2"/>
        <charset val="204"/>
      </rPr>
      <t xml:space="preserve">
Право на использование*** (СЗИ НСД, СКН).
Бессрочная лицензия.</t>
    </r>
  </si>
  <si>
    <r>
      <rPr>
        <b/>
        <sz val="8"/>
        <rFont val="Arial"/>
        <family val="2"/>
        <charset val="204"/>
      </rPr>
      <t xml:space="preserve">Dallas Lock Linux </t>
    </r>
    <r>
      <rPr>
        <sz val="8"/>
        <rFont val="Arial"/>
        <family val="2"/>
        <charset val="204"/>
      </rPr>
      <t xml:space="preserve">(СЗИ НСД, СКН, </t>
    </r>
    <r>
      <rPr>
        <b/>
        <sz val="8"/>
        <rFont val="Arial"/>
        <family val="2"/>
        <charset val="204"/>
      </rPr>
      <t>МЭ**</t>
    </r>
    <r>
      <rPr>
        <sz val="8"/>
        <rFont val="Arial"/>
        <family val="2"/>
        <charset val="204"/>
      </rPr>
      <t>).
Право на использование**. Бессрочная лицензия.</t>
    </r>
  </si>
  <si>
    <t>Действителен с 05.03.2024 г.</t>
  </si>
  <si>
    <t>Агент ЕЦУ Dallas Lock для ОС AstraLinux, Alt Linux, РЭД ОС, Centos, Windows. Право на использование. Бессрочная лицензия. Сертификат МО России.</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</si>
</sst>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quot;***&quot;"/>
  </numFmts>
  <fonts count="27" x14ac:knownFonts="1">
    <font>
      <sz val="11"/>
      <color theme="1"/>
      <name val="Calibri"/>
      <family val="2"/>
      <charset val="204"/>
      <scheme val="minor"/>
    </font>
    <font>
      <b/>
      <sz val="10"/>
      <color indexed="8"/>
      <name val="Calibri"/>
      <family val="2"/>
      <charset val="204"/>
    </font>
    <font>
      <sz val="11"/>
      <color indexed="8"/>
      <name val="Calibri"/>
      <family val="2"/>
      <charset val="204"/>
    </font>
    <font>
      <u/>
      <sz val="11"/>
      <color indexed="12"/>
      <name val="Calibri"/>
      <family val="2"/>
      <charset val="204"/>
    </font>
    <font>
      <sz val="11"/>
      <color rgb="FFFF0000"/>
      <name val="Calibri"/>
      <family val="2"/>
      <charset val="204"/>
      <scheme val="minor"/>
    </font>
    <font>
      <sz val="10"/>
      <name val="Arial"/>
      <family val="2"/>
      <charset val="204"/>
    </font>
    <font>
      <b/>
      <sz val="9"/>
      <name val="Arial"/>
      <family val="2"/>
      <charset val="204"/>
    </font>
    <font>
      <b/>
      <sz val="9"/>
      <color theme="1"/>
      <name val="Arial"/>
      <family val="2"/>
      <charset val="204"/>
    </font>
    <font>
      <b/>
      <sz val="8"/>
      <name val="Arial"/>
      <family val="2"/>
      <charset val="204"/>
    </font>
    <font>
      <sz val="8"/>
      <name val="Arial"/>
      <family val="2"/>
      <charset val="204"/>
    </font>
    <font>
      <sz val="9"/>
      <name val="Arial"/>
      <family val="2"/>
      <charset val="204"/>
    </font>
    <font>
      <b/>
      <sz val="8"/>
      <color rgb="FFFF0000"/>
      <name val="Arial"/>
      <family val="2"/>
      <charset val="204"/>
    </font>
    <font>
      <sz val="8"/>
      <color rgb="FFFF0000"/>
      <name val="Arial"/>
      <family val="2"/>
      <charset val="204"/>
    </font>
    <font>
      <b/>
      <sz val="11"/>
      <color theme="1"/>
      <name val="Arial"/>
      <family val="2"/>
      <charset val="204"/>
    </font>
    <font>
      <b/>
      <sz val="11"/>
      <color theme="0"/>
      <name val="Calibri"/>
      <family val="2"/>
      <charset val="204"/>
      <scheme val="minor"/>
    </font>
    <font>
      <b/>
      <sz val="11"/>
      <color theme="1"/>
      <name val="Calibri"/>
      <family val="2"/>
      <charset val="204"/>
      <scheme val="minor"/>
    </font>
    <font>
      <sz val="11"/>
      <color theme="0"/>
      <name val="Calibri"/>
      <family val="2"/>
      <charset val="204"/>
      <scheme val="minor"/>
    </font>
    <font>
      <b/>
      <sz val="10"/>
      <name val="Arial"/>
      <family val="2"/>
      <charset val="204"/>
    </font>
    <font>
      <b/>
      <sz val="22"/>
      <color theme="1"/>
      <name val="Calibri"/>
      <family val="2"/>
      <charset val="204"/>
      <scheme val="minor"/>
    </font>
    <font>
      <sz val="10"/>
      <color theme="0" tint="-0.499984740745262"/>
      <name val="Arial"/>
      <family val="2"/>
      <charset val="204"/>
    </font>
    <font>
      <sz val="16"/>
      <color theme="1" tint="0.499984740745262"/>
      <name val="Calibri"/>
      <family val="2"/>
      <charset val="204"/>
      <scheme val="minor"/>
    </font>
    <font>
      <sz val="9"/>
      <color theme="1"/>
      <name val="Arial"/>
      <family val="2"/>
      <charset val="204"/>
    </font>
    <font>
      <b/>
      <sz val="11"/>
      <color theme="5"/>
      <name val="Calibri"/>
      <family val="2"/>
      <charset val="204"/>
      <scheme val="minor"/>
    </font>
    <font>
      <sz val="11"/>
      <name val="Calibri"/>
      <family val="2"/>
      <charset val="204"/>
      <scheme val="minor"/>
    </font>
    <font>
      <sz val="10"/>
      <color theme="1"/>
      <name val="Arial"/>
      <family val="2"/>
      <charset val="204"/>
    </font>
    <font>
      <b/>
      <i/>
      <u/>
      <sz val="11"/>
      <color theme="1"/>
      <name val="Arial"/>
      <family val="2"/>
      <charset val="204"/>
    </font>
    <font>
      <b/>
      <sz val="10"/>
      <color theme="1"/>
      <name val="Arial"/>
      <family val="2"/>
      <charset val="204"/>
    </font>
  </fonts>
  <fills count="19">
    <fill>
      <patternFill patternType="none"/>
    </fill>
    <fill>
      <patternFill patternType="gray125"/>
    </fill>
    <fill>
      <patternFill patternType="solid">
        <fgColor indexed="43"/>
        <bgColor indexed="64"/>
      </patternFill>
    </fill>
    <fill>
      <patternFill patternType="solid">
        <fgColor theme="9" tint="0.59999389629810485"/>
        <bgColor theme="9" tint="0.59999389629810485"/>
      </patternFill>
    </fill>
    <fill>
      <patternFill patternType="solid">
        <fgColor theme="9" tint="0.79998168889431442"/>
        <bgColor theme="9" tint="0.79998168889431442"/>
      </patternFill>
    </fill>
    <fill>
      <patternFill patternType="solid">
        <fgColor theme="9" tint="0.39997558519241921"/>
        <bgColor indexed="64"/>
      </patternFill>
    </fill>
    <fill>
      <patternFill patternType="solid">
        <fgColor theme="9" tint="0.79998168889431442"/>
        <bgColor theme="9" tint="0.59999389629810485"/>
      </patternFill>
    </fill>
    <fill>
      <patternFill patternType="solid">
        <fgColor theme="9" tint="0.59999389629810485"/>
        <bgColor theme="9" tint="0.79998168889431442"/>
      </patternFill>
    </fill>
    <fill>
      <patternFill patternType="solid">
        <fgColor theme="0" tint="-0.499984740745262"/>
        <bgColor indexed="64"/>
      </patternFill>
    </fill>
    <fill>
      <patternFill patternType="solid">
        <fgColor theme="0"/>
        <bgColor theme="9" tint="0.79998168889431442"/>
      </patternFill>
    </fill>
    <fill>
      <patternFill patternType="solid">
        <fgColor theme="3"/>
        <bgColor indexed="64"/>
      </patternFill>
    </fill>
    <fill>
      <patternFill patternType="solid">
        <fgColor theme="0"/>
        <bgColor indexed="64"/>
      </patternFill>
    </fill>
    <fill>
      <patternFill patternType="solid">
        <fgColor theme="1" tint="0.499984740745262"/>
        <bgColor indexed="64"/>
      </patternFill>
    </fill>
    <fill>
      <patternFill patternType="solid">
        <fgColor theme="3"/>
        <bgColor theme="9" tint="0.59999389629810485"/>
      </patternFill>
    </fill>
    <fill>
      <patternFill patternType="solid">
        <fgColor theme="9" tint="0.39997558519241921"/>
        <bgColor theme="9" tint="0.59999389629810485"/>
      </patternFill>
    </fill>
    <fill>
      <patternFill patternType="solid">
        <fgColor rgb="FFFCD5B4"/>
        <bgColor indexed="64"/>
      </patternFill>
    </fill>
    <fill>
      <patternFill patternType="solid">
        <fgColor rgb="FF25497D"/>
        <bgColor indexed="64"/>
      </patternFill>
    </fill>
    <fill>
      <patternFill patternType="solid">
        <fgColor theme="9" tint="0.59999389629810485"/>
        <bgColor indexed="64"/>
      </patternFill>
    </fill>
    <fill>
      <patternFill patternType="solid">
        <fgColor theme="9" tint="0.79998168889431442"/>
        <bgColor indexed="64"/>
      </patternFill>
    </fill>
  </fills>
  <borders count="21">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ck">
        <color theme="0"/>
      </left>
      <right style="thick">
        <color theme="0"/>
      </right>
      <top style="thick">
        <color theme="0"/>
      </top>
      <bottom style="thick">
        <color theme="0"/>
      </bottom>
      <diagonal/>
    </border>
    <border>
      <left style="thick">
        <color theme="0"/>
      </left>
      <right/>
      <top style="thick">
        <color theme="0"/>
      </top>
      <bottom style="thick">
        <color theme="0"/>
      </bottom>
      <diagonal/>
    </border>
    <border>
      <left/>
      <right/>
      <top style="thick">
        <color theme="0"/>
      </top>
      <bottom style="thick">
        <color theme="0"/>
      </bottom>
      <diagonal/>
    </border>
    <border>
      <left/>
      <right style="thick">
        <color theme="0"/>
      </right>
      <top style="thick">
        <color theme="0"/>
      </top>
      <bottom style="thick">
        <color theme="0"/>
      </bottom>
      <diagonal/>
    </border>
    <border>
      <left/>
      <right style="thick">
        <color theme="0"/>
      </right>
      <top style="thick">
        <color theme="0"/>
      </top>
      <bottom/>
      <diagonal/>
    </border>
    <border>
      <left style="thick">
        <color theme="0"/>
      </left>
      <right style="thick">
        <color theme="0"/>
      </right>
      <top style="thick">
        <color theme="0"/>
      </top>
      <bottom/>
      <diagonal/>
    </border>
    <border>
      <left style="thick">
        <color theme="0"/>
      </left>
      <right style="thick">
        <color theme="0"/>
      </right>
      <top/>
      <bottom style="thick">
        <color theme="0"/>
      </bottom>
      <diagonal/>
    </border>
    <border>
      <left/>
      <right/>
      <top/>
      <bottom style="thick">
        <color theme="0"/>
      </bottom>
      <diagonal/>
    </border>
    <border>
      <left style="thick">
        <color theme="0"/>
      </left>
      <right style="thick">
        <color theme="0"/>
      </right>
      <top style="thick">
        <color theme="0"/>
      </top>
      <bottom style="thick">
        <color theme="0" tint="-0.499984740745262"/>
      </bottom>
      <diagonal/>
    </border>
    <border>
      <left style="thick">
        <color theme="0"/>
      </left>
      <right/>
      <top style="thick">
        <color theme="0"/>
      </top>
      <bottom/>
      <diagonal/>
    </border>
    <border>
      <left/>
      <right/>
      <top style="thick">
        <color theme="0"/>
      </top>
      <bottom/>
      <diagonal/>
    </border>
    <border>
      <left/>
      <right/>
      <top/>
      <bottom style="thin">
        <color indexed="64"/>
      </bottom>
      <diagonal/>
    </border>
    <border>
      <left/>
      <right style="thick">
        <color rgb="FFFFFFFF"/>
      </right>
      <top style="thick">
        <color rgb="FFFFFFFF"/>
      </top>
      <bottom style="thick">
        <color rgb="FFFFFFFF"/>
      </bottom>
      <diagonal/>
    </border>
    <border>
      <left style="thick">
        <color rgb="FFFFFFFF"/>
      </left>
      <right style="thick">
        <color rgb="FFFFFFFF"/>
      </right>
      <top style="thick">
        <color rgb="FFFFFFFF"/>
      </top>
      <bottom style="thick">
        <color rgb="FFFFFFFF"/>
      </bottom>
      <diagonal/>
    </border>
    <border>
      <left/>
      <right style="thick">
        <color rgb="FFFFFFFF"/>
      </right>
      <top/>
      <bottom style="thick">
        <color rgb="FFFFFFFF"/>
      </bottom>
      <diagonal/>
    </border>
    <border>
      <left style="thick">
        <color theme="0"/>
      </left>
      <right/>
      <top/>
      <bottom/>
      <diagonal/>
    </border>
    <border>
      <left style="thick">
        <color theme="0"/>
      </left>
      <right/>
      <top/>
      <bottom style="thick">
        <color theme="0"/>
      </bottom>
      <diagonal/>
    </border>
    <border>
      <left/>
      <right style="thick">
        <color theme="0"/>
      </right>
      <top/>
      <bottom/>
      <diagonal/>
    </border>
    <border>
      <left/>
      <right style="thick">
        <color theme="0"/>
      </right>
      <top/>
      <bottom style="thick">
        <color theme="0"/>
      </bottom>
      <diagonal/>
    </border>
  </borders>
  <cellStyleXfs count="6">
    <xf numFmtId="0" fontId="0" fillId="0" borderId="0"/>
    <xf numFmtId="0" fontId="1" fillId="2" borderId="1" applyFont="0" applyFill="0" applyAlignment="0">
      <alignment horizontal="center" vertical="center" wrapText="1"/>
    </xf>
    <xf numFmtId="0" fontId="2" fillId="0" borderId="0"/>
    <xf numFmtId="9" fontId="2" fillId="0" borderId="0" applyFont="0" applyFill="0" applyBorder="0" applyAlignment="0" applyProtection="0"/>
    <xf numFmtId="0" fontId="3"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cellStyleXfs>
  <cellXfs count="134">
    <xf numFmtId="0" fontId="0" fillId="0" borderId="0" xfId="0"/>
    <xf numFmtId="49" fontId="7" fillId="5" borderId="2" xfId="0" applyNumberFormat="1" applyFont="1" applyFill="1" applyBorder="1" applyAlignment="1">
      <alignment horizontal="center" vertical="center"/>
    </xf>
    <xf numFmtId="49" fontId="7" fillId="5" borderId="4" xfId="0" applyNumberFormat="1" applyFont="1" applyFill="1" applyBorder="1" applyAlignment="1">
      <alignment horizontal="center" vertical="center"/>
    </xf>
    <xf numFmtId="49" fontId="7" fillId="5" borderId="5" xfId="0" applyNumberFormat="1" applyFont="1" applyFill="1" applyBorder="1" applyAlignment="1">
      <alignment horizontal="center" vertical="center"/>
    </xf>
    <xf numFmtId="0" fontId="4" fillId="0" borderId="0" xfId="0" applyFont="1"/>
    <xf numFmtId="3" fontId="5" fillId="3" borderId="2" xfId="0" applyNumberFormat="1" applyFont="1" applyFill="1" applyBorder="1" applyAlignment="1">
      <alignment horizontal="center" vertical="center"/>
    </xf>
    <xf numFmtId="3" fontId="5" fillId="4" borderId="2" xfId="0" applyNumberFormat="1" applyFont="1" applyFill="1" applyBorder="1" applyAlignment="1">
      <alignment horizontal="center" vertical="center"/>
    </xf>
    <xf numFmtId="0" fontId="9" fillId="3" borderId="2" xfId="0" applyFont="1" applyFill="1" applyBorder="1" applyAlignment="1">
      <alignment horizontal="left" vertical="center" wrapText="1"/>
    </xf>
    <xf numFmtId="0" fontId="9" fillId="4" borderId="2" xfId="0" applyFont="1" applyFill="1" applyBorder="1" applyAlignment="1">
      <alignment horizontal="left" vertical="center" wrapText="1"/>
    </xf>
    <xf numFmtId="0" fontId="0" fillId="0" borderId="2" xfId="0" applyBorder="1"/>
    <xf numFmtId="3" fontId="5" fillId="6" borderId="2" xfId="0" applyNumberFormat="1" applyFont="1" applyFill="1" applyBorder="1" applyAlignment="1">
      <alignment horizontal="center" vertical="center"/>
    </xf>
    <xf numFmtId="0" fontId="13" fillId="0" borderId="0" xfId="0" applyFont="1"/>
    <xf numFmtId="3" fontId="5" fillId="7" borderId="5" xfId="0" applyNumberFormat="1" applyFont="1" applyFill="1" applyBorder="1" applyAlignment="1">
      <alignment horizontal="center" vertical="center"/>
    </xf>
    <xf numFmtId="0" fontId="15" fillId="0" borderId="0" xfId="0" applyFont="1"/>
    <xf numFmtId="0" fontId="17" fillId="3" borderId="2" xfId="0" applyFont="1" applyFill="1" applyBorder="1" applyAlignment="1">
      <alignment horizontal="left" vertical="center" wrapText="1"/>
    </xf>
    <xf numFmtId="0" fontId="17" fillId="4" borderId="2" xfId="0" applyFont="1" applyFill="1" applyBorder="1" applyAlignment="1">
      <alignment horizontal="left" vertical="center" wrapText="1" indent="4"/>
    </xf>
    <xf numFmtId="0" fontId="17" fillId="3" borderId="2" xfId="0" applyFont="1" applyFill="1" applyBorder="1" applyAlignment="1">
      <alignment horizontal="left" vertical="center" wrapText="1" indent="4"/>
    </xf>
    <xf numFmtId="0" fontId="0" fillId="8" borderId="0" xfId="0" applyFill="1"/>
    <xf numFmtId="0" fontId="14" fillId="8" borderId="0" xfId="0" applyFont="1" applyFill="1"/>
    <xf numFmtId="0" fontId="0" fillId="10" borderId="0" xfId="0" applyFill="1"/>
    <xf numFmtId="0" fontId="14" fillId="10" borderId="0" xfId="0" applyFont="1" applyFill="1"/>
    <xf numFmtId="0" fontId="15" fillId="10" borderId="0" xfId="0" applyFont="1" applyFill="1"/>
    <xf numFmtId="0" fontId="9" fillId="4" borderId="8" xfId="0" applyFont="1" applyFill="1" applyBorder="1" applyAlignment="1">
      <alignment horizontal="left" vertical="center" wrapText="1"/>
    </xf>
    <xf numFmtId="3" fontId="5" fillId="4" borderId="8" xfId="0" applyNumberFormat="1" applyFont="1" applyFill="1" applyBorder="1" applyAlignment="1">
      <alignment horizontal="center" vertical="center"/>
    </xf>
    <xf numFmtId="0" fontId="9" fillId="3" borderId="10" xfId="0" applyFont="1" applyFill="1" applyBorder="1" applyAlignment="1">
      <alignment horizontal="left" vertical="center" wrapText="1"/>
    </xf>
    <xf numFmtId="3" fontId="5" fillId="3" borderId="10" xfId="0" applyNumberFormat="1" applyFont="1" applyFill="1" applyBorder="1" applyAlignment="1">
      <alignment horizontal="center" vertical="center"/>
    </xf>
    <xf numFmtId="0" fontId="18" fillId="0" borderId="0" xfId="0" applyFont="1"/>
    <xf numFmtId="0" fontId="17" fillId="4" borderId="2" xfId="0" applyFont="1" applyFill="1" applyBorder="1" applyAlignment="1">
      <alignment horizontal="left" vertical="center" wrapText="1"/>
    </xf>
    <xf numFmtId="0" fontId="17" fillId="3" borderId="10" xfId="0" applyFont="1" applyFill="1" applyBorder="1" applyAlignment="1">
      <alignment horizontal="left" vertical="center" wrapText="1"/>
    </xf>
    <xf numFmtId="0" fontId="17" fillId="4" borderId="8" xfId="0" applyFont="1" applyFill="1" applyBorder="1" applyAlignment="1">
      <alignment horizontal="left" vertical="center" wrapText="1" indent="4"/>
    </xf>
    <xf numFmtId="0" fontId="16" fillId="10" borderId="0" xfId="0" applyFont="1" applyFill="1"/>
    <xf numFmtId="0" fontId="17" fillId="5" borderId="7" xfId="0" applyFont="1" applyFill="1" applyBorder="1" applyAlignment="1">
      <alignment horizontal="center" vertical="center"/>
    </xf>
    <xf numFmtId="0" fontId="17" fillId="5" borderId="7" xfId="0" applyFont="1" applyFill="1" applyBorder="1" applyAlignment="1">
      <alignment horizontal="center" vertical="center" wrapText="1"/>
    </xf>
    <xf numFmtId="0" fontId="17" fillId="6" borderId="2" xfId="0" applyFont="1" applyFill="1" applyBorder="1" applyAlignment="1">
      <alignment horizontal="left" vertical="center" wrapText="1"/>
    </xf>
    <xf numFmtId="0" fontId="17" fillId="7" borderId="2" xfId="0" applyFont="1" applyFill="1" applyBorder="1" applyAlignment="1">
      <alignment horizontal="left" vertical="center" wrapText="1"/>
    </xf>
    <xf numFmtId="0" fontId="18" fillId="0" borderId="9" xfId="0" applyFont="1" applyBorder="1"/>
    <xf numFmtId="0" fontId="20" fillId="0" borderId="9" xfId="0" applyFont="1" applyBorder="1"/>
    <xf numFmtId="0" fontId="18" fillId="0" borderId="13" xfId="0" applyFont="1" applyBorder="1"/>
    <xf numFmtId="0" fontId="0" fillId="0" borderId="13" xfId="0" applyBorder="1"/>
    <xf numFmtId="0" fontId="20" fillId="0" borderId="13" xfId="0" applyFont="1" applyBorder="1"/>
    <xf numFmtId="0" fontId="0" fillId="0" borderId="0" xfId="0" applyProtection="1">
      <protection locked="0" hidden="1"/>
    </xf>
    <xf numFmtId="0" fontId="17" fillId="9" borderId="2" xfId="0" applyFont="1" applyFill="1" applyBorder="1" applyAlignment="1">
      <alignment horizontal="left" vertical="center" wrapText="1"/>
    </xf>
    <xf numFmtId="49" fontId="7" fillId="11" borderId="2" xfId="0" applyNumberFormat="1" applyFont="1" applyFill="1" applyBorder="1" applyAlignment="1">
      <alignment horizontal="center" vertical="center" wrapText="1"/>
    </xf>
    <xf numFmtId="0" fontId="16" fillId="10" borderId="0" xfId="0" applyFont="1" applyFill="1" applyAlignment="1">
      <alignment horizontal="center"/>
    </xf>
    <xf numFmtId="3" fontId="17" fillId="9" borderId="3" xfId="0" applyNumberFormat="1" applyFont="1" applyFill="1" applyBorder="1" applyAlignment="1" applyProtection="1">
      <alignment vertical="center" wrapText="1"/>
      <protection hidden="1"/>
    </xf>
    <xf numFmtId="3" fontId="17" fillId="9" borderId="4" xfId="0" applyNumberFormat="1" applyFont="1" applyFill="1" applyBorder="1" applyAlignment="1" applyProtection="1">
      <alignment vertical="center" wrapText="1"/>
      <protection hidden="1"/>
    </xf>
    <xf numFmtId="3" fontId="17" fillId="9" borderId="5" xfId="0" applyNumberFormat="1" applyFont="1" applyFill="1" applyBorder="1" applyAlignment="1" applyProtection="1">
      <alignment horizontal="center" vertical="center" wrapText="1"/>
      <protection hidden="1"/>
    </xf>
    <xf numFmtId="3" fontId="19" fillId="9" borderId="5" xfId="0" applyNumberFormat="1" applyFont="1" applyFill="1" applyBorder="1" applyAlignment="1" applyProtection="1">
      <alignment horizontal="center" vertical="center" wrapText="1"/>
      <protection hidden="1"/>
    </xf>
    <xf numFmtId="0" fontId="0" fillId="0" borderId="0" xfId="0" applyProtection="1">
      <protection locked="0"/>
    </xf>
    <xf numFmtId="0" fontId="0" fillId="12" borderId="0" xfId="0" applyFill="1"/>
    <xf numFmtId="0" fontId="14" fillId="12" borderId="0" xfId="0" applyFont="1" applyFill="1"/>
    <xf numFmtId="0" fontId="16" fillId="12" borderId="0" xfId="0" applyFont="1" applyFill="1"/>
    <xf numFmtId="164" fontId="5" fillId="3" borderId="2" xfId="0" applyNumberFormat="1" applyFont="1" applyFill="1" applyBorder="1" applyAlignment="1">
      <alignment horizontal="center" vertical="center"/>
    </xf>
    <xf numFmtId="164" fontId="5" fillId="4" borderId="2" xfId="0" applyNumberFormat="1" applyFont="1" applyFill="1" applyBorder="1" applyAlignment="1">
      <alignment horizontal="center" vertical="center"/>
    </xf>
    <xf numFmtId="0" fontId="9" fillId="6" borderId="2" xfId="0" applyFont="1" applyFill="1" applyBorder="1" applyAlignment="1">
      <alignment horizontal="left" vertical="center" wrapText="1"/>
    </xf>
    <xf numFmtId="0" fontId="9" fillId="7" borderId="2" xfId="0" applyFont="1" applyFill="1" applyBorder="1" applyAlignment="1">
      <alignment horizontal="left" vertical="center" wrapText="1"/>
    </xf>
    <xf numFmtId="3" fontId="17" fillId="9" borderId="4" xfId="0" applyNumberFormat="1" applyFont="1" applyFill="1" applyBorder="1" applyAlignment="1" applyProtection="1">
      <alignment horizontal="center" vertical="center" wrapText="1"/>
      <protection hidden="1"/>
    </xf>
    <xf numFmtId="0" fontId="23" fillId="10" borderId="0" xfId="0" applyFont="1" applyFill="1"/>
    <xf numFmtId="0" fontId="17" fillId="13" borderId="0" xfId="0" applyFont="1" applyFill="1" applyAlignment="1">
      <alignment horizontal="left" vertical="center" wrapText="1"/>
    </xf>
    <xf numFmtId="0" fontId="9" fillId="13" borderId="0" xfId="0" applyFont="1" applyFill="1" applyAlignment="1">
      <alignment horizontal="left" vertical="center" wrapText="1"/>
    </xf>
    <xf numFmtId="3" fontId="5" fillId="13" borderId="0" xfId="0" applyNumberFormat="1" applyFont="1" applyFill="1" applyAlignment="1">
      <alignment horizontal="center" vertical="center"/>
    </xf>
    <xf numFmtId="3" fontId="5" fillId="7" borderId="2" xfId="0" applyNumberFormat="1" applyFont="1" applyFill="1" applyBorder="1" applyAlignment="1">
      <alignment horizontal="center" vertical="center"/>
    </xf>
    <xf numFmtId="3" fontId="24" fillId="15" borderId="14" xfId="0" applyNumberFormat="1" applyFont="1" applyFill="1" applyBorder="1" applyAlignment="1">
      <alignment horizontal="center" vertical="center"/>
    </xf>
    <xf numFmtId="0" fontId="14" fillId="16" borderId="0" xfId="0" applyFont="1" applyFill="1"/>
    <xf numFmtId="0" fontId="16" fillId="16" borderId="0" xfId="0" applyFont="1" applyFill="1"/>
    <xf numFmtId="0" fontId="23" fillId="0" borderId="0" xfId="0" applyFont="1"/>
    <xf numFmtId="0" fontId="23" fillId="0" borderId="0" xfId="0" applyFont="1" applyProtection="1">
      <protection locked="0" hidden="1"/>
    </xf>
    <xf numFmtId="0" fontId="26" fillId="17" borderId="15" xfId="0" applyFont="1" applyFill="1" applyBorder="1" applyAlignment="1">
      <alignment vertical="center" wrapText="1"/>
    </xf>
    <xf numFmtId="3" fontId="24" fillId="17" borderId="14" xfId="0" applyNumberFormat="1" applyFont="1" applyFill="1" applyBorder="1" applyAlignment="1">
      <alignment horizontal="center" vertical="center"/>
    </xf>
    <xf numFmtId="0" fontId="24" fillId="17" borderId="14" xfId="0" applyFont="1" applyFill="1" applyBorder="1" applyAlignment="1">
      <alignment horizontal="center" vertical="center"/>
    </xf>
    <xf numFmtId="3" fontId="24" fillId="18" borderId="16" xfId="0" applyNumberFormat="1" applyFont="1" applyFill="1" applyBorder="1" applyAlignment="1">
      <alignment horizontal="center" vertical="center"/>
    </xf>
    <xf numFmtId="0" fontId="24" fillId="18" borderId="16" xfId="0" applyFont="1" applyFill="1" applyBorder="1" applyAlignment="1">
      <alignment horizontal="center" vertical="center"/>
    </xf>
    <xf numFmtId="3" fontId="24" fillId="17" borderId="16" xfId="0" applyNumberFormat="1" applyFont="1" applyFill="1" applyBorder="1" applyAlignment="1">
      <alignment horizontal="center" vertical="center"/>
    </xf>
    <xf numFmtId="0" fontId="24" fillId="17" borderId="16" xfId="0" applyFont="1" applyFill="1" applyBorder="1" applyAlignment="1">
      <alignment horizontal="center" vertical="center"/>
    </xf>
    <xf numFmtId="0" fontId="20" fillId="0" borderId="0" xfId="0" applyFont="1"/>
    <xf numFmtId="0" fontId="17" fillId="5" borderId="2" xfId="0" applyFont="1" applyFill="1" applyBorder="1" applyAlignment="1">
      <alignment horizontal="center" vertical="center"/>
    </xf>
    <xf numFmtId="0" fontId="17" fillId="5" borderId="2" xfId="0" applyFont="1" applyFill="1" applyBorder="1" applyAlignment="1">
      <alignment horizontal="center" vertical="center" wrapText="1"/>
    </xf>
    <xf numFmtId="0" fontId="0" fillId="0" borderId="2" xfId="0" applyBorder="1" applyAlignment="1">
      <alignment horizontal="center"/>
    </xf>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17" fillId="5" borderId="7" xfId="0" applyFont="1" applyFill="1" applyBorder="1" applyAlignment="1">
      <alignment horizontal="center" vertical="center"/>
    </xf>
    <xf numFmtId="0" fontId="17" fillId="5" borderId="8" xfId="0" applyFont="1" applyFill="1" applyBorder="1" applyAlignment="1">
      <alignment horizontal="center" vertical="center"/>
    </xf>
    <xf numFmtId="0" fontId="17" fillId="5" borderId="7" xfId="0" applyFont="1" applyFill="1" applyBorder="1" applyAlignment="1">
      <alignment horizontal="center" vertical="center" wrapText="1"/>
    </xf>
    <xf numFmtId="0" fontId="17" fillId="5" borderId="8" xfId="0" applyFont="1" applyFill="1" applyBorder="1" applyAlignment="1">
      <alignment horizontal="center" vertical="center" wrapText="1"/>
    </xf>
    <xf numFmtId="0" fontId="6" fillId="5" borderId="4" xfId="0" applyFont="1" applyFill="1" applyBorder="1" applyAlignment="1">
      <alignment horizontal="center" vertical="center" wrapText="1"/>
    </xf>
    <xf numFmtId="0" fontId="6" fillId="5" borderId="5" xfId="0" applyFont="1" applyFill="1" applyBorder="1" applyAlignment="1">
      <alignment horizontal="center" vertical="center" wrapText="1"/>
    </xf>
    <xf numFmtId="3" fontId="5" fillId="6" borderId="3" xfId="0" applyNumberFormat="1" applyFont="1" applyFill="1" applyBorder="1" applyAlignment="1">
      <alignment horizontal="center" vertical="center"/>
    </xf>
    <xf numFmtId="3" fontId="5" fillId="6" borderId="4" xfId="0" applyNumberFormat="1" applyFont="1" applyFill="1" applyBorder="1" applyAlignment="1">
      <alignment horizontal="center" vertical="center"/>
    </xf>
    <xf numFmtId="3" fontId="5" fillId="6" borderId="5" xfId="0" applyNumberFormat="1" applyFont="1" applyFill="1" applyBorder="1" applyAlignment="1">
      <alignment horizontal="center" vertical="center"/>
    </xf>
    <xf numFmtId="3" fontId="17" fillId="14" borderId="3" xfId="0" applyNumberFormat="1" applyFont="1" applyFill="1" applyBorder="1" applyAlignment="1">
      <alignment horizontal="center" vertical="center" wrapText="1"/>
    </xf>
    <xf numFmtId="3" fontId="17" fillId="14" borderId="4" xfId="0" applyNumberFormat="1" applyFont="1" applyFill="1" applyBorder="1" applyAlignment="1">
      <alignment horizontal="center" vertical="center" wrapText="1"/>
    </xf>
    <xf numFmtId="3" fontId="17" fillId="14" borderId="5" xfId="0" applyNumberFormat="1" applyFont="1" applyFill="1" applyBorder="1" applyAlignment="1">
      <alignment horizontal="center" vertical="center" wrapText="1"/>
    </xf>
    <xf numFmtId="0" fontId="17" fillId="5" borderId="3" xfId="0" applyFont="1" applyFill="1" applyBorder="1" applyAlignment="1">
      <alignment horizontal="center" vertical="center" wrapText="1"/>
    </xf>
    <xf numFmtId="0" fontId="17" fillId="5" borderId="5" xfId="0" applyFont="1" applyFill="1" applyBorder="1" applyAlignment="1">
      <alignment horizontal="center" vertical="center" wrapText="1"/>
    </xf>
    <xf numFmtId="3" fontId="5" fillId="4" borderId="3" xfId="0" applyNumberFormat="1" applyFont="1" applyFill="1" applyBorder="1" applyAlignment="1">
      <alignment horizontal="center" vertical="center"/>
    </xf>
    <xf numFmtId="3" fontId="5" fillId="4" borderId="4" xfId="0" applyNumberFormat="1" applyFont="1" applyFill="1" applyBorder="1" applyAlignment="1">
      <alignment horizontal="center" vertical="center"/>
    </xf>
    <xf numFmtId="3" fontId="5" fillId="4" borderId="5" xfId="0" applyNumberFormat="1" applyFont="1" applyFill="1" applyBorder="1" applyAlignment="1">
      <alignment horizontal="center" vertical="center"/>
    </xf>
    <xf numFmtId="3" fontId="5" fillId="3" borderId="3" xfId="0" applyNumberFormat="1" applyFont="1" applyFill="1" applyBorder="1" applyAlignment="1">
      <alignment horizontal="center" vertical="center"/>
    </xf>
    <xf numFmtId="3" fontId="5" fillId="3" borderId="4" xfId="0" applyNumberFormat="1" applyFont="1" applyFill="1" applyBorder="1" applyAlignment="1">
      <alignment horizontal="center" vertical="center"/>
    </xf>
    <xf numFmtId="3" fontId="5" fillId="3" borderId="5" xfId="0" applyNumberFormat="1" applyFont="1" applyFill="1" applyBorder="1" applyAlignment="1">
      <alignment horizontal="center" vertical="center"/>
    </xf>
    <xf numFmtId="0" fontId="10" fillId="5" borderId="4" xfId="0" applyFont="1" applyFill="1" applyBorder="1" applyAlignment="1">
      <alignment horizontal="center" vertical="center" wrapText="1"/>
    </xf>
    <xf numFmtId="0" fontId="10" fillId="5" borderId="5" xfId="0" applyFont="1" applyFill="1" applyBorder="1" applyAlignment="1">
      <alignment horizontal="center" vertical="center" wrapText="1"/>
    </xf>
    <xf numFmtId="3" fontId="19" fillId="9" borderId="3" xfId="0" applyNumberFormat="1" applyFont="1" applyFill="1" applyBorder="1" applyAlignment="1">
      <alignment horizontal="right" vertical="center" wrapText="1"/>
    </xf>
    <xf numFmtId="3" fontId="19" fillId="9" borderId="4" xfId="0" applyNumberFormat="1" applyFont="1" applyFill="1" applyBorder="1" applyAlignment="1">
      <alignment horizontal="right" vertical="center" wrapText="1"/>
    </xf>
    <xf numFmtId="3" fontId="19" fillId="9" borderId="3" xfId="0" applyNumberFormat="1" applyFont="1" applyFill="1" applyBorder="1" applyAlignment="1" applyProtection="1">
      <alignment horizontal="right" vertical="center" wrapText="1"/>
      <protection hidden="1"/>
    </xf>
    <xf numFmtId="3" fontId="19" fillId="9" borderId="4" xfId="0" applyNumberFormat="1" applyFont="1" applyFill="1" applyBorder="1" applyAlignment="1" applyProtection="1">
      <alignment horizontal="right" vertical="center" wrapText="1"/>
      <protection hidden="1"/>
    </xf>
    <xf numFmtId="0" fontId="17" fillId="5" borderId="4" xfId="0" applyFont="1" applyFill="1" applyBorder="1" applyAlignment="1">
      <alignment horizontal="center" vertical="center" wrapText="1"/>
    </xf>
    <xf numFmtId="0" fontId="8" fillId="6" borderId="3" xfId="0" applyFont="1" applyFill="1" applyBorder="1" applyAlignment="1">
      <alignment horizontal="left" vertical="center" wrapText="1"/>
    </xf>
    <xf numFmtId="0" fontId="8" fillId="6" borderId="4" xfId="0" applyFont="1" applyFill="1" applyBorder="1" applyAlignment="1">
      <alignment horizontal="left" vertical="center" wrapText="1"/>
    </xf>
    <xf numFmtId="0" fontId="8" fillId="6" borderId="5" xfId="0" applyFont="1" applyFill="1" applyBorder="1" applyAlignment="1">
      <alignment horizontal="left" vertical="center" wrapText="1"/>
    </xf>
    <xf numFmtId="49" fontId="7" fillId="11" borderId="3" xfId="0" applyNumberFormat="1" applyFont="1" applyFill="1" applyBorder="1" applyAlignment="1">
      <alignment horizontal="center" vertical="center" wrapText="1"/>
    </xf>
    <xf numFmtId="49" fontId="7" fillId="11" borderId="5" xfId="0" applyNumberFormat="1" applyFont="1" applyFill="1" applyBorder="1" applyAlignment="1">
      <alignment horizontal="center" vertical="center" wrapText="1"/>
    </xf>
    <xf numFmtId="49" fontId="7" fillId="11" borderId="4" xfId="0" applyNumberFormat="1" applyFont="1" applyFill="1" applyBorder="1" applyAlignment="1">
      <alignment horizontal="center" vertical="center" wrapText="1"/>
    </xf>
    <xf numFmtId="0" fontId="8" fillId="9" borderId="3" xfId="0" applyFont="1" applyFill="1" applyBorder="1" applyAlignment="1">
      <alignment horizontal="center" vertical="center" wrapText="1"/>
    </xf>
    <xf numFmtId="0" fontId="8" fillId="9" borderId="4" xfId="0" applyFont="1" applyFill="1" applyBorder="1" applyAlignment="1">
      <alignment horizontal="center" vertical="center" wrapText="1"/>
    </xf>
    <xf numFmtId="0" fontId="8" fillId="7" borderId="3" xfId="0" applyFont="1" applyFill="1" applyBorder="1" applyAlignment="1">
      <alignment horizontal="left" vertical="center" wrapText="1"/>
    </xf>
    <xf numFmtId="0" fontId="8" fillId="7" borderId="4" xfId="0" applyFont="1" applyFill="1" applyBorder="1" applyAlignment="1">
      <alignment horizontal="left" vertical="center" wrapText="1"/>
    </xf>
    <xf numFmtId="3" fontId="5" fillId="7" borderId="11" xfId="0" applyNumberFormat="1" applyFont="1" applyFill="1" applyBorder="1" applyAlignment="1">
      <alignment horizontal="center" vertical="center"/>
    </xf>
    <xf numFmtId="3" fontId="5" fillId="7" borderId="6" xfId="0" applyNumberFormat="1" applyFont="1" applyFill="1" applyBorder="1" applyAlignment="1">
      <alignment horizontal="center" vertical="center"/>
    </xf>
    <xf numFmtId="3" fontId="5" fillId="7" borderId="17" xfId="0" applyNumberFormat="1" applyFont="1" applyFill="1" applyBorder="1" applyAlignment="1">
      <alignment horizontal="center" vertical="center"/>
    </xf>
    <xf numFmtId="3" fontId="5" fillId="7" borderId="19" xfId="0" applyNumberFormat="1" applyFont="1" applyFill="1" applyBorder="1" applyAlignment="1">
      <alignment horizontal="center" vertical="center"/>
    </xf>
    <xf numFmtId="3" fontId="5" fillId="7" borderId="18" xfId="0" applyNumberFormat="1" applyFont="1" applyFill="1" applyBorder="1" applyAlignment="1">
      <alignment horizontal="center" vertical="center"/>
    </xf>
    <xf numFmtId="3" fontId="5" fillId="7" borderId="20" xfId="0" applyNumberFormat="1" applyFont="1" applyFill="1" applyBorder="1" applyAlignment="1">
      <alignment horizontal="center" vertical="center"/>
    </xf>
    <xf numFmtId="0" fontId="8" fillId="7" borderId="5" xfId="0" applyFont="1" applyFill="1" applyBorder="1" applyAlignment="1">
      <alignment horizontal="left" vertical="center" wrapText="1"/>
    </xf>
    <xf numFmtId="0" fontId="17" fillId="5" borderId="11" xfId="0" applyFont="1" applyFill="1" applyBorder="1" applyAlignment="1">
      <alignment horizontal="center" vertical="center" wrapText="1"/>
    </xf>
    <xf numFmtId="0" fontId="17" fillId="5" borderId="12"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 fillId="9" borderId="3" xfId="0" applyFont="1" applyFill="1" applyBorder="1" applyAlignment="1">
      <alignment horizontal="left" vertical="center" wrapText="1"/>
    </xf>
    <xf numFmtId="0" fontId="8" fillId="9" borderId="4" xfId="0" applyFont="1" applyFill="1" applyBorder="1" applyAlignment="1">
      <alignment horizontal="left" vertical="center" wrapText="1"/>
    </xf>
    <xf numFmtId="0" fontId="8" fillId="9" borderId="5" xfId="0" applyFont="1" applyFill="1" applyBorder="1" applyAlignment="1">
      <alignment horizontal="left" vertical="center" wrapText="1"/>
    </xf>
    <xf numFmtId="3" fontId="5" fillId="7" borderId="3" xfId="0" applyNumberFormat="1" applyFont="1" applyFill="1" applyBorder="1" applyAlignment="1">
      <alignment horizontal="center" vertical="center"/>
    </xf>
    <xf numFmtId="3" fontId="5" fillId="7" borderId="4" xfId="0" applyNumberFormat="1" applyFont="1" applyFill="1" applyBorder="1" applyAlignment="1">
      <alignment horizontal="center" vertical="center"/>
    </xf>
    <xf numFmtId="3" fontId="5" fillId="7" borderId="5" xfId="0" applyNumberFormat="1" applyFont="1" applyFill="1" applyBorder="1" applyAlignment="1">
      <alignment horizontal="center" vertical="center"/>
    </xf>
  </cellXfs>
  <cellStyles count="6">
    <cellStyle name="Гиперссылка 2" xfId="4"/>
    <cellStyle name="Гиперссылка 3" xfId="5"/>
    <cellStyle name="Обычный" xfId="0" builtinId="0"/>
    <cellStyle name="Обычный 2" xfId="2"/>
    <cellStyle name="Процентный 2" xfId="3"/>
    <cellStyle name="Стиль 1" xfId="1"/>
  </cellStyles>
  <dxfs count="23">
    <dxf>
      <fill>
        <patternFill>
          <bgColor rgb="FFA50021"/>
        </patternFill>
      </fill>
    </dxf>
    <dxf>
      <fill>
        <patternFill>
          <bgColor rgb="FFA50021"/>
        </patternFill>
      </fill>
    </dxf>
    <dxf>
      <fill>
        <patternFill>
          <bgColor rgb="FFA50021"/>
        </patternFill>
      </fill>
    </dxf>
    <dxf>
      <fill>
        <patternFill>
          <bgColor rgb="FFA50021"/>
        </patternFill>
      </fill>
    </dxf>
    <dxf>
      <fill>
        <patternFill>
          <bgColor rgb="FFA50021"/>
        </patternFill>
      </fill>
    </dxf>
    <dxf>
      <fill>
        <patternFill>
          <bgColor rgb="FFA50021"/>
        </patternFill>
      </fill>
    </dxf>
    <dxf>
      <fill>
        <patternFill>
          <bgColor rgb="FFA50021"/>
        </patternFill>
      </fill>
    </dxf>
    <dxf>
      <fill>
        <patternFill>
          <bgColor rgb="FFA50021"/>
        </patternFill>
      </fill>
    </dxf>
    <dxf>
      <fill>
        <patternFill>
          <bgColor rgb="FFA50021"/>
        </patternFill>
      </fill>
    </dxf>
    <dxf>
      <fill>
        <patternFill>
          <bgColor rgb="FFA50021"/>
        </patternFill>
      </fill>
    </dxf>
    <dxf>
      <fill>
        <patternFill>
          <bgColor rgb="FFA50021"/>
        </patternFill>
      </fill>
    </dxf>
    <dxf>
      <fill>
        <patternFill>
          <bgColor rgb="FFA50021"/>
        </patternFill>
      </fill>
    </dxf>
    <dxf>
      <fill>
        <patternFill>
          <bgColor rgb="FFA50021"/>
        </patternFill>
      </fill>
    </dxf>
    <dxf>
      <fill>
        <patternFill>
          <bgColor rgb="FFA50021"/>
        </patternFill>
      </fill>
    </dxf>
    <dxf>
      <fill>
        <patternFill>
          <bgColor rgb="FFA50021"/>
        </patternFill>
      </fill>
    </dxf>
    <dxf>
      <fill>
        <patternFill>
          <bgColor rgb="FFA50021"/>
        </patternFill>
      </fill>
    </dxf>
    <dxf>
      <fill>
        <patternFill>
          <bgColor rgb="FFA50021"/>
        </patternFill>
      </fill>
    </dxf>
    <dxf>
      <fill>
        <patternFill>
          <bgColor rgb="FFA50021"/>
        </patternFill>
      </fill>
    </dxf>
    <dxf>
      <fill>
        <patternFill>
          <bgColor rgb="FFA50021"/>
        </patternFill>
      </fill>
    </dxf>
    <dxf>
      <fill>
        <patternFill>
          <bgColor rgb="FFA50021"/>
        </patternFill>
      </fill>
    </dxf>
    <dxf>
      <fill>
        <patternFill>
          <bgColor rgb="FFA50021"/>
        </patternFill>
      </fill>
    </dxf>
    <dxf>
      <fill>
        <patternFill>
          <bgColor rgb="FFA50021"/>
        </patternFill>
      </fill>
    </dxf>
    <dxf>
      <fill>
        <patternFill>
          <bgColor rgb="FFA50021"/>
        </patternFill>
      </fill>
    </dxf>
  </dxfs>
  <tableStyles count="2" defaultTableStyle="TableStyleMedium2" defaultPivotStyle="PivotStyleLight16">
    <tableStyle name="Стиль сводной таблицы 1" table="0" count="0"/>
    <tableStyle name="Стиль таблицы 1" pivot="0" count="0"/>
  </tableStyles>
  <colors>
    <mruColors>
      <color rgb="FFA50021"/>
      <color rgb="FFFFCCCC"/>
      <color rgb="FFFFCC00"/>
      <color rgb="FFFF5050"/>
      <color rgb="FFFF6600"/>
      <color rgb="FFFFFF66"/>
      <color rgb="FF33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CheckBox" fmlaLink="$O$7" lockText="1"/>
</file>

<file path=xl/ctrlProps/ctrlProp10.xml><?xml version="1.0" encoding="utf-8"?>
<formControlPr xmlns="http://schemas.microsoft.com/office/spreadsheetml/2009/9/main" objectType="CheckBox" fmlaLink="$O$7" lockText="1"/>
</file>

<file path=xl/ctrlProps/ctrlProp11.xml><?xml version="1.0" encoding="utf-8"?>
<formControlPr xmlns="http://schemas.microsoft.com/office/spreadsheetml/2009/9/main" objectType="CheckBox" fmlaLink="$O$7" lockText="1"/>
</file>

<file path=xl/ctrlProps/ctrlProp12.xml><?xml version="1.0" encoding="utf-8"?>
<formControlPr xmlns="http://schemas.microsoft.com/office/spreadsheetml/2009/9/main" objectType="CheckBox" fmlaLink="$Q$7" lockText="1"/>
</file>

<file path=xl/ctrlProps/ctrlProp13.xml><?xml version="1.0" encoding="utf-8"?>
<formControlPr xmlns="http://schemas.microsoft.com/office/spreadsheetml/2009/9/main" objectType="CheckBox" fmlaLink="$O$19" lockText="1"/>
</file>

<file path=xl/ctrlProps/ctrlProp14.xml><?xml version="1.0" encoding="utf-8"?>
<formControlPr xmlns="http://schemas.microsoft.com/office/spreadsheetml/2009/9/main" objectType="CheckBox" fmlaLink="$Q$19" lockText="1"/>
</file>

<file path=xl/ctrlProps/ctrlProp15.xml><?xml version="1.0" encoding="utf-8"?>
<formControlPr xmlns="http://schemas.microsoft.com/office/spreadsheetml/2009/9/main" objectType="CheckBox" fmlaLink="$Q$11" lockText="1"/>
</file>

<file path=xl/ctrlProps/ctrlProp16.xml><?xml version="1.0" encoding="utf-8"?>
<formControlPr xmlns="http://schemas.microsoft.com/office/spreadsheetml/2009/9/main" objectType="CheckBox" fmlaLink="$Q$12" lockText="1"/>
</file>

<file path=xl/ctrlProps/ctrlProp17.xml><?xml version="1.0" encoding="utf-8"?>
<formControlPr xmlns="http://schemas.microsoft.com/office/spreadsheetml/2009/9/main" objectType="CheckBox" fmlaLink="$Q$14" lockText="1"/>
</file>

<file path=xl/ctrlProps/ctrlProp18.xml><?xml version="1.0" encoding="utf-8"?>
<formControlPr xmlns="http://schemas.microsoft.com/office/spreadsheetml/2009/9/main" objectType="CheckBox" fmlaLink="$Q$15" lockText="1"/>
</file>

<file path=xl/ctrlProps/ctrlProp19.xml><?xml version="1.0" encoding="utf-8"?>
<formControlPr xmlns="http://schemas.microsoft.com/office/spreadsheetml/2009/9/main" objectType="CheckBox" fmlaLink="$Q$8" lockText="1"/>
</file>

<file path=xl/ctrlProps/ctrlProp2.xml><?xml version="1.0" encoding="utf-8"?>
<formControlPr xmlns="http://schemas.microsoft.com/office/spreadsheetml/2009/9/main" objectType="CheckBox" fmlaLink="$Q$7" lockText="1"/>
</file>

<file path=xl/ctrlProps/ctrlProp20.xml><?xml version="1.0" encoding="utf-8"?>
<formControlPr xmlns="http://schemas.microsoft.com/office/spreadsheetml/2009/9/main" objectType="CheckBox" fmlaLink="$Q$13" lockText="1"/>
</file>

<file path=xl/ctrlProps/ctrlProp21.xml><?xml version="1.0" encoding="utf-8"?>
<formControlPr xmlns="http://schemas.microsoft.com/office/spreadsheetml/2009/9/main" objectType="CheckBox" fmlaLink="$U$8" lockText="1"/>
</file>

<file path=xl/ctrlProps/ctrlProp22.xml><?xml version="1.0" encoding="utf-8"?>
<formControlPr xmlns="http://schemas.microsoft.com/office/spreadsheetml/2009/9/main" objectType="CheckBox" fmlaLink="$Q$32" lockText="1"/>
</file>

<file path=xl/ctrlProps/ctrlProp23.xml><?xml version="1.0" encoding="utf-8"?>
<formControlPr xmlns="http://schemas.microsoft.com/office/spreadsheetml/2009/9/main" objectType="CheckBox" fmlaLink="$U$32" lockText="1"/>
</file>

<file path=xl/ctrlProps/ctrlProp24.xml><?xml version="1.0" encoding="utf-8"?>
<formControlPr xmlns="http://schemas.microsoft.com/office/spreadsheetml/2009/9/main" objectType="CheckBox" fmlaLink="$Q$11" lockText="1"/>
</file>

<file path=xl/ctrlProps/ctrlProp25.xml><?xml version="1.0" encoding="utf-8"?>
<formControlPr xmlns="http://schemas.microsoft.com/office/spreadsheetml/2009/9/main" objectType="CheckBox" fmlaLink="$Q$12" lockText="1"/>
</file>

<file path=xl/ctrlProps/ctrlProp26.xml><?xml version="1.0" encoding="utf-8"?>
<formControlPr xmlns="http://schemas.microsoft.com/office/spreadsheetml/2009/9/main" objectType="CheckBox" fmlaLink="$Q$14" lockText="1"/>
</file>

<file path=xl/ctrlProps/ctrlProp27.xml><?xml version="1.0" encoding="utf-8"?>
<formControlPr xmlns="http://schemas.microsoft.com/office/spreadsheetml/2009/9/main" objectType="CheckBox" fmlaLink="$Q$15" lockText="1"/>
</file>

<file path=xl/ctrlProps/ctrlProp28.xml><?xml version="1.0" encoding="utf-8"?>
<formControlPr xmlns="http://schemas.microsoft.com/office/spreadsheetml/2009/9/main" objectType="CheckBox" fmlaLink="$Q$8" lockText="1"/>
</file>

<file path=xl/ctrlProps/ctrlProp29.xml><?xml version="1.0" encoding="utf-8"?>
<formControlPr xmlns="http://schemas.microsoft.com/office/spreadsheetml/2009/9/main" objectType="CheckBox" fmlaLink="$Q$13" lockText="1"/>
</file>

<file path=xl/ctrlProps/ctrlProp3.xml><?xml version="1.0" encoding="utf-8"?>
<formControlPr xmlns="http://schemas.microsoft.com/office/spreadsheetml/2009/9/main" objectType="CheckBox" fmlaLink="$O$12" lockText="1"/>
</file>

<file path=xl/ctrlProps/ctrlProp30.xml><?xml version="1.0" encoding="utf-8"?>
<formControlPr xmlns="http://schemas.microsoft.com/office/spreadsheetml/2009/9/main" objectType="CheckBox" fmlaLink="$U$8" lockText="1"/>
</file>

<file path=xl/ctrlProps/ctrlProp31.xml><?xml version="1.0" encoding="utf-8"?>
<formControlPr xmlns="http://schemas.microsoft.com/office/spreadsheetml/2009/9/main" objectType="CheckBox" fmlaLink="$Q$32" lockText="1"/>
</file>

<file path=xl/ctrlProps/ctrlProp32.xml><?xml version="1.0" encoding="utf-8"?>
<formControlPr xmlns="http://schemas.microsoft.com/office/spreadsheetml/2009/9/main" objectType="CheckBox" fmlaLink="$U$32" lockText="1"/>
</file>

<file path=xl/ctrlProps/ctrlProp33.xml><?xml version="1.0" encoding="utf-8"?>
<formControlPr xmlns="http://schemas.microsoft.com/office/spreadsheetml/2009/9/main" objectType="CheckBox" fmlaLink="$O$7" lockText="1"/>
</file>

<file path=xl/ctrlProps/ctrlProp34.xml><?xml version="1.0" encoding="utf-8"?>
<formControlPr xmlns="http://schemas.microsoft.com/office/spreadsheetml/2009/9/main" objectType="CheckBox" fmlaLink="$Q$7" lockText="1"/>
</file>

<file path=xl/ctrlProps/ctrlProp35.xml><?xml version="1.0" encoding="utf-8"?>
<formControlPr xmlns="http://schemas.microsoft.com/office/spreadsheetml/2009/9/main" objectType="CheckBox" fmlaLink="$O$18" lockText="1"/>
</file>

<file path=xl/ctrlProps/ctrlProp36.xml><?xml version="1.0" encoding="utf-8"?>
<formControlPr xmlns="http://schemas.microsoft.com/office/spreadsheetml/2009/9/main" objectType="CheckBox" fmlaLink="$Q$18" lockText="1"/>
</file>

<file path=xl/ctrlProps/ctrlProp37.xml><?xml version="1.0" encoding="utf-8"?>
<formControlPr xmlns="http://schemas.microsoft.com/office/spreadsheetml/2009/9/main" objectType="CheckBox" fmlaLink="$O$7" lockText="1"/>
</file>

<file path=xl/ctrlProps/ctrlProp38.xml><?xml version="1.0" encoding="utf-8"?>
<formControlPr xmlns="http://schemas.microsoft.com/office/spreadsheetml/2009/9/main" objectType="CheckBox" fmlaLink="$Q$7" lockText="1"/>
</file>

<file path=xl/ctrlProps/ctrlProp39.xml><?xml version="1.0" encoding="utf-8"?>
<formControlPr xmlns="http://schemas.microsoft.com/office/spreadsheetml/2009/9/main" objectType="CheckBox" fmlaLink="$O$67" lockText="1"/>
</file>

<file path=xl/ctrlProps/ctrlProp4.xml><?xml version="1.0" encoding="utf-8"?>
<formControlPr xmlns="http://schemas.microsoft.com/office/spreadsheetml/2009/9/main" objectType="CheckBox" fmlaLink="$Q$12" lockText="1"/>
</file>

<file path=xl/ctrlProps/ctrlProp40.xml><?xml version="1.0" encoding="utf-8"?>
<formControlPr xmlns="http://schemas.microsoft.com/office/spreadsheetml/2009/9/main" objectType="CheckBox" fmlaLink="$Q$67" lockText="1"/>
</file>

<file path=xl/ctrlProps/ctrlProp41.xml><?xml version="1.0" encoding="utf-8"?>
<formControlPr xmlns="http://schemas.microsoft.com/office/spreadsheetml/2009/9/main" objectType="CheckBox" checked="Checked" fmlaLink="$O$6" lockText="1"/>
</file>

<file path=xl/ctrlProps/ctrlProp42.xml><?xml version="1.0" encoding="utf-8"?>
<formControlPr xmlns="http://schemas.microsoft.com/office/spreadsheetml/2009/9/main" objectType="CheckBox" checked="Checked" fmlaLink="$Q$6" lockText="1"/>
</file>

<file path=xl/ctrlProps/ctrlProp5.xml><?xml version="1.0" encoding="utf-8"?>
<formControlPr xmlns="http://schemas.microsoft.com/office/spreadsheetml/2009/9/main" objectType="CheckBox" fmlaLink="$Q$7" lockText="1"/>
</file>

<file path=xl/ctrlProps/ctrlProp6.xml><?xml version="1.0" encoding="utf-8"?>
<formControlPr xmlns="http://schemas.microsoft.com/office/spreadsheetml/2009/9/main" objectType="CheckBox" fmlaLink="$O$27" lockText="1"/>
</file>

<file path=xl/ctrlProps/ctrlProp7.xml><?xml version="1.0" encoding="utf-8"?>
<formControlPr xmlns="http://schemas.microsoft.com/office/spreadsheetml/2009/9/main" objectType="CheckBox" fmlaLink="$Q$27" lockText="1"/>
</file>

<file path=xl/ctrlProps/ctrlProp8.xml><?xml version="1.0" encoding="utf-8"?>
<formControlPr xmlns="http://schemas.microsoft.com/office/spreadsheetml/2009/9/main" objectType="CheckBox" fmlaLink="$Q$22" lockText="1"/>
</file>

<file path=xl/ctrlProps/ctrlProp9.xml><?xml version="1.0" encoding="utf-8"?>
<formControlPr xmlns="http://schemas.microsoft.com/office/spreadsheetml/2009/9/main" objectType="CheckBox" fmlaLink="$O$22" lockText="1"/>
</file>

<file path=xl/drawings/_rels/drawing1.xml.rels><?xml version="1.0" encoding="UTF-8" standalone="yes"?>
<Relationships xmlns="http://schemas.openxmlformats.org/package/2006/relationships"><Relationship Id="rId8" Type="http://schemas.openxmlformats.org/officeDocument/2006/relationships/image" Target="../media/image3.svg"/><Relationship Id="rId3" Type="http://schemas.openxmlformats.org/officeDocument/2006/relationships/hyperlink" Target="#'Dallas Lock 8.0-&#1057;'!A1"/><Relationship Id="rId2" Type="http://schemas.openxmlformats.org/officeDocument/2006/relationships/hyperlink" Target="#'Dallas Lock 8.0-&#1050;'!A1"/><Relationship Id="rId1" Type="http://schemas.openxmlformats.org/officeDocument/2006/relationships/hyperlink" Target="#'&#1057;&#1047;&#1048; &#1042;&#1048; Dallas Lock'!A1"/><Relationship Id="rId6" Type="http://schemas.openxmlformats.org/officeDocument/2006/relationships/image" Target="../media/image1.png"/><Relationship Id="rId5" Type="http://schemas.openxmlformats.org/officeDocument/2006/relationships/hyperlink" Target="#'&#1057;&#1044;&#1047; Dallas Lock'!A1"/><Relationship Id="rId4" Type="http://schemas.openxmlformats.org/officeDocument/2006/relationships/hyperlink" Target="#'Dallas Lock Linux'!A1"/></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3" Type="http://schemas.openxmlformats.org/officeDocument/2006/relationships/hyperlink" Target="#'&#1057;&#1044;&#1047; Dallas Lock'!A1"/><Relationship Id="rId7" Type="http://schemas.openxmlformats.org/officeDocument/2006/relationships/hyperlink" Target="#'&#1045;&#1062;&#1059; Dallas Lock'!A1"/><Relationship Id="rId2" Type="http://schemas.openxmlformats.org/officeDocument/2006/relationships/hyperlink" Target="#'&#1057;&#1047;&#1048; &#1042;&#1048; Dallas Lock'!A1"/><Relationship Id="rId1" Type="http://schemas.openxmlformats.org/officeDocument/2006/relationships/image" Target="../media/image2.png"/><Relationship Id="rId6" Type="http://schemas.openxmlformats.org/officeDocument/2006/relationships/hyperlink" Target="#'Dallas Lock 8.0-&#1057;'!A1"/><Relationship Id="rId5" Type="http://schemas.openxmlformats.org/officeDocument/2006/relationships/hyperlink" Target="#'Dallas Lock 8.0-&#1050;'!A1"/><Relationship Id="rId4" Type="http://schemas.openxmlformats.org/officeDocument/2006/relationships/hyperlink" Target="#'Dallas Lock Linux'!A1"/></Relationships>
</file>

<file path=xl/drawings/_rels/drawing2.xml.rels><?xml version="1.0" encoding="UTF-8" standalone="yes"?>
<Relationships xmlns="http://schemas.openxmlformats.org/package/2006/relationships"><Relationship Id="rId3" Type="http://schemas.openxmlformats.org/officeDocument/2006/relationships/hyperlink" Target="#'&#1051;&#1080;&#1085;&#1077;&#1081;&#1082;&#1072; Dallas Lock'!A1"/><Relationship Id="rId2" Type="http://schemas.openxmlformats.org/officeDocument/2006/relationships/image" Target="../media/image2.png"/><Relationship Id="rId1" Type="http://schemas.openxmlformats.org/officeDocument/2006/relationships/hyperlink" Target="#'&#1054;&#1087;&#1080;&#1089;&#1072;&#1085;&#1080;&#1077; &#1087;&#1088;&#1086;&#1076;&#1091;&#1082;&#1090;&#1086;&#1074;'!A1"/><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hyperlink" Target="#'&#1054;&#1087;&#1080;&#1089;&#1072;&#1085;&#1080;&#1077; &#1087;&#1088;&#1086;&#1076;&#1091;&#1082;&#1090;&#1086;&#1074;'!A3"/><Relationship Id="rId2" Type="http://schemas.openxmlformats.org/officeDocument/2006/relationships/image" Target="../media/image2.png"/><Relationship Id="rId1" Type="http://schemas.openxmlformats.org/officeDocument/2006/relationships/image" Target="../media/image6.png"/><Relationship Id="rId5" Type="http://schemas.openxmlformats.org/officeDocument/2006/relationships/hyperlink" Target="#'&#1045;&#1062;&#1059; Dallas Lock'!A1"/><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1054;&#1087;&#1080;&#1089;&#1072;&#1085;&#1080;&#1077; &#1087;&#1088;&#1086;&#1076;&#1091;&#1082;&#1090;&#1086;&#1074;'!A6"/><Relationship Id="rId1" Type="http://schemas.openxmlformats.org/officeDocument/2006/relationships/image" Target="../media/image2.png"/><Relationship Id="rId4" Type="http://schemas.openxmlformats.org/officeDocument/2006/relationships/hyperlink" Target="#'&#1045;&#1062;&#1059; Dallas Lock'!A1"/></Relationships>
</file>

<file path=xl/drawings/_rels/drawing5.xml.rels><?xml version="1.0" encoding="UTF-8" standalone="yes"?>
<Relationships xmlns="http://schemas.openxmlformats.org/package/2006/relationships"><Relationship Id="rId3" Type="http://schemas.openxmlformats.org/officeDocument/2006/relationships/hyperlink" Target="#'&#1054;&#1087;&#1080;&#1089;&#1072;&#1085;&#1080;&#1077; &#1087;&#1088;&#1086;&#1076;&#1091;&#1082;&#1090;&#1086;&#1074;'!A9"/><Relationship Id="rId2" Type="http://schemas.openxmlformats.org/officeDocument/2006/relationships/image" Target="../media/image2.png"/><Relationship Id="rId1" Type="http://schemas.openxmlformats.org/officeDocument/2006/relationships/image" Target="../media/image7.png"/><Relationship Id="rId5" Type="http://schemas.openxmlformats.org/officeDocument/2006/relationships/hyperlink" Target="#'&#1045;&#1062;&#1059; Dallas Lock'!A1"/><Relationship Id="rId4" Type="http://schemas.openxmlformats.org/officeDocument/2006/relationships/image" Target="../media/image5.png"/></Relationships>
</file>

<file path=xl/drawings/_rels/drawing6.xml.rels><?xml version="1.0" encoding="UTF-8" standalone="yes"?>
<Relationships xmlns="http://schemas.openxmlformats.org/package/2006/relationships"><Relationship Id="rId3" Type="http://schemas.openxmlformats.org/officeDocument/2006/relationships/hyperlink" Target="#'&#1054;&#1087;&#1080;&#1089;&#1072;&#1085;&#1080;&#1077; &#1087;&#1088;&#1086;&#1076;&#1091;&#1082;&#1090;&#1086;&#1074;'!A12"/><Relationship Id="rId2" Type="http://schemas.openxmlformats.org/officeDocument/2006/relationships/image" Target="../media/image2.png"/><Relationship Id="rId1" Type="http://schemas.openxmlformats.org/officeDocument/2006/relationships/image" Target="../media/image7.png"/><Relationship Id="rId5" Type="http://schemas.openxmlformats.org/officeDocument/2006/relationships/hyperlink" Target="#'&#1045;&#1062;&#1059; Dallas Lock'!A1"/><Relationship Id="rId4"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5.png"/><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3" Type="http://schemas.openxmlformats.org/officeDocument/2006/relationships/hyperlink" Target="#'&#1054;&#1087;&#1080;&#1089;&#1072;&#1085;&#1080;&#1077; &#1087;&#1088;&#1086;&#1076;&#1091;&#1082;&#1090;&#1086;&#1074;'!A24"/><Relationship Id="rId2" Type="http://schemas.openxmlformats.org/officeDocument/2006/relationships/image" Target="../media/image2.png"/><Relationship Id="rId1" Type="http://schemas.openxmlformats.org/officeDocument/2006/relationships/image" Target="../media/image8.png"/><Relationship Id="rId6" Type="http://schemas.openxmlformats.org/officeDocument/2006/relationships/image" Target="../media/image5.png"/><Relationship Id="rId5" Type="http://schemas.openxmlformats.org/officeDocument/2006/relationships/image" Target="../media/image3.png"/><Relationship Id="rId4" Type="http://schemas.openxmlformats.org/officeDocument/2006/relationships/hyperlink" Target="#'&#1051;&#1080;&#1085;&#1077;&#1081;&#1082;&#1072; Dallas Lock'!A1"/></Relationships>
</file>

<file path=xl/drawings/drawing1.xml><?xml version="1.0" encoding="utf-8"?>
<xdr:wsDr xmlns:xdr="http://schemas.openxmlformats.org/drawingml/2006/spreadsheetDrawing" xmlns:a="http://schemas.openxmlformats.org/drawingml/2006/main">
  <xdr:twoCellAnchor>
    <xdr:from>
      <xdr:col>0</xdr:col>
      <xdr:colOff>9525</xdr:colOff>
      <xdr:row>9</xdr:row>
      <xdr:rowOff>64204</xdr:rowOff>
    </xdr:from>
    <xdr:to>
      <xdr:col>9</xdr:col>
      <xdr:colOff>537883</xdr:colOff>
      <xdr:row>16</xdr:row>
      <xdr:rowOff>83535</xdr:rowOff>
    </xdr:to>
    <xdr:sp macro="" textlink="">
      <xdr:nvSpPr>
        <xdr:cNvPr id="3" name="TextBox 2">
          <a:extLst>
            <a:ext uri="{FF2B5EF4-FFF2-40B4-BE49-F238E27FC236}">
              <a16:creationId xmlns:a16="http://schemas.microsoft.com/office/drawing/2014/main" xmlns="" id="{00000000-0008-0000-0000-000003000000}"/>
            </a:ext>
          </a:extLst>
        </xdr:cNvPr>
        <xdr:cNvSpPr txBox="1"/>
      </xdr:nvSpPr>
      <xdr:spPr>
        <a:xfrm>
          <a:off x="9525" y="1633028"/>
          <a:ext cx="12025593" cy="15097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ru-RU" sz="1100" b="0" i="0" u="none" strike="noStrike" baseline="0">
              <a:solidFill>
                <a:schemeClr val="dk1"/>
              </a:solidFill>
              <a:latin typeface="Arial" panose="020B0604020202020204" pitchFamily="34" charset="0"/>
              <a:ea typeface="+mn-ea"/>
              <a:cs typeface="Arial" panose="020B0604020202020204" pitchFamily="34" charset="0"/>
            </a:rPr>
            <a:t>Продуктовая линейка </a:t>
          </a:r>
          <a:r>
            <a:rPr lang="en-US" sz="1100" b="0" i="0" u="none" strike="noStrike" baseline="0">
              <a:solidFill>
                <a:schemeClr val="dk1"/>
              </a:solidFill>
              <a:latin typeface="Arial" panose="020B0604020202020204" pitchFamily="34" charset="0"/>
              <a:ea typeface="+mn-ea"/>
              <a:cs typeface="Arial" panose="020B0604020202020204" pitchFamily="34" charset="0"/>
            </a:rPr>
            <a:t>Dallas Lock </a:t>
          </a:r>
          <a:r>
            <a:rPr lang="ru-RU" sz="1100" b="0" i="0" u="none" strike="noStrike" baseline="0">
              <a:solidFill>
                <a:schemeClr val="dk1"/>
              </a:solidFill>
              <a:latin typeface="Arial" panose="020B0604020202020204" pitchFamily="34" charset="0"/>
              <a:ea typeface="+mn-ea"/>
              <a:cs typeface="Arial" panose="020B0604020202020204" pitchFamily="34" charset="0"/>
            </a:rPr>
            <a:t>Центра защиты информации ГК «Конфидент» – это программные и программно-аппаратные</a:t>
          </a:r>
          <a:r>
            <a:rPr lang="en-US" sz="1100" b="0" i="0" u="none" strike="noStrike" baseline="0">
              <a:solidFill>
                <a:schemeClr val="dk1"/>
              </a:solidFill>
              <a:latin typeface="Arial" panose="020B0604020202020204" pitchFamily="34" charset="0"/>
              <a:ea typeface="+mn-ea"/>
              <a:cs typeface="Arial" panose="020B0604020202020204" pitchFamily="34" charset="0"/>
            </a:rPr>
            <a:t> </a:t>
          </a:r>
          <a:r>
            <a:rPr lang="ru-RU" sz="1100" b="0" i="0" u="none" strike="noStrike" baseline="0">
              <a:solidFill>
                <a:schemeClr val="dk1"/>
              </a:solidFill>
              <a:latin typeface="Arial" panose="020B0604020202020204" pitchFamily="34" charset="0"/>
              <a:ea typeface="+mn-ea"/>
              <a:cs typeface="Arial" panose="020B0604020202020204" pitchFamily="34" charset="0"/>
            </a:rPr>
            <a:t>средства защиты информации для платформ </a:t>
          </a:r>
          <a:r>
            <a:rPr lang="en-US" sz="1100" b="0" i="0" u="none" strike="noStrike" baseline="0">
              <a:solidFill>
                <a:schemeClr val="dk1"/>
              </a:solidFill>
              <a:latin typeface="Arial" panose="020B0604020202020204" pitchFamily="34" charset="0"/>
              <a:ea typeface="+mn-ea"/>
              <a:cs typeface="Arial" panose="020B0604020202020204" pitchFamily="34" charset="0"/>
            </a:rPr>
            <a:t>Windows </a:t>
          </a:r>
          <a:r>
            <a:rPr lang="ru-RU" sz="1100" b="0" i="0" u="none" strike="noStrike" baseline="0">
              <a:solidFill>
                <a:schemeClr val="dk1"/>
              </a:solidFill>
              <a:latin typeface="Arial" panose="020B0604020202020204" pitchFamily="34" charset="0"/>
              <a:ea typeface="+mn-ea"/>
              <a:cs typeface="Arial" panose="020B0604020202020204" pitchFamily="34" charset="0"/>
            </a:rPr>
            <a:t>и </a:t>
          </a:r>
          <a:r>
            <a:rPr lang="en-US" sz="1100" b="0" i="0" u="none" strike="noStrike" baseline="0">
              <a:solidFill>
                <a:schemeClr val="dk1"/>
              </a:solidFill>
              <a:latin typeface="Arial" panose="020B0604020202020204" pitchFamily="34" charset="0"/>
              <a:ea typeface="+mn-ea"/>
              <a:cs typeface="Arial" panose="020B0604020202020204" pitchFamily="34" charset="0"/>
            </a:rPr>
            <a:t>Linux, </a:t>
          </a:r>
          <a:r>
            <a:rPr lang="ru-RU" sz="1100" b="0" i="0" u="none" strike="noStrike" baseline="0">
              <a:solidFill>
                <a:schemeClr val="dk1"/>
              </a:solidFill>
              <a:latin typeface="Arial" panose="020B0604020202020204" pitchFamily="34" charset="0"/>
              <a:ea typeface="+mn-ea"/>
              <a:cs typeface="Arial" panose="020B0604020202020204" pitchFamily="34" charset="0"/>
            </a:rPr>
            <a:t>которые предназначены для защиты от несанкционированного</a:t>
          </a:r>
          <a:r>
            <a:rPr lang="en-US" sz="1100" b="0" i="0" u="none" strike="noStrike" baseline="0">
              <a:solidFill>
                <a:schemeClr val="dk1"/>
              </a:solidFill>
              <a:latin typeface="Arial" panose="020B0604020202020204" pitchFamily="34" charset="0"/>
              <a:ea typeface="+mn-ea"/>
              <a:cs typeface="Arial" panose="020B0604020202020204" pitchFamily="34" charset="0"/>
            </a:rPr>
            <a:t> </a:t>
          </a:r>
          <a:r>
            <a:rPr lang="ru-RU" sz="1100" b="0" i="0" u="none" strike="noStrike" baseline="0">
              <a:solidFill>
                <a:schemeClr val="dk1"/>
              </a:solidFill>
              <a:latin typeface="Arial" panose="020B0604020202020204" pitchFamily="34" charset="0"/>
              <a:ea typeface="+mn-ea"/>
              <a:cs typeface="Arial" panose="020B0604020202020204" pitchFamily="34" charset="0"/>
            </a:rPr>
            <a:t>доступа, межсетевого экранирования, обнаружения и предотвращения вторжений, доверенной загрузки, защиты виртуализованных инфраструктур. Решения компании востребованы заказчиками – в России реализуется более 4500 проектов в год с использованием продуктов </a:t>
          </a:r>
          <a:r>
            <a:rPr lang="en-US" sz="1100" b="0" i="0" u="none" strike="noStrike" baseline="0">
              <a:solidFill>
                <a:schemeClr val="dk1"/>
              </a:solidFill>
              <a:latin typeface="Arial" panose="020B0604020202020204" pitchFamily="34" charset="0"/>
              <a:ea typeface="+mn-ea"/>
              <a:cs typeface="Arial" panose="020B0604020202020204" pitchFamily="34" charset="0"/>
            </a:rPr>
            <a:t>Dallas Lock. </a:t>
          </a:r>
          <a:r>
            <a:rPr lang="ru-RU" sz="1100" b="0" i="0" u="none" strike="noStrike" baseline="0">
              <a:solidFill>
                <a:schemeClr val="dk1"/>
              </a:solidFill>
              <a:latin typeface="Arial" panose="020B0604020202020204" pitchFamily="34" charset="0"/>
              <a:ea typeface="+mn-ea"/>
              <a:cs typeface="Arial" panose="020B0604020202020204" pitchFamily="34" charset="0"/>
            </a:rPr>
            <a:t>Продукты </a:t>
          </a:r>
          <a:r>
            <a:rPr lang="en-US" sz="1100" b="0" i="0" u="none" strike="noStrike" baseline="0">
              <a:solidFill>
                <a:schemeClr val="dk1"/>
              </a:solidFill>
              <a:latin typeface="Arial" panose="020B0604020202020204" pitchFamily="34" charset="0"/>
              <a:ea typeface="+mn-ea"/>
              <a:cs typeface="Arial" panose="020B0604020202020204" pitchFamily="34" charset="0"/>
            </a:rPr>
            <a:t>Dallas Lock </a:t>
          </a:r>
          <a:r>
            <a:rPr lang="ru-RU" sz="1100" b="0" i="0" u="none" strike="noStrike" baseline="0">
              <a:solidFill>
                <a:schemeClr val="dk1"/>
              </a:solidFill>
              <a:latin typeface="Arial" panose="020B0604020202020204" pitchFamily="34" charset="0"/>
              <a:ea typeface="+mn-ea"/>
              <a:cs typeface="Arial" panose="020B0604020202020204" pitchFamily="34" charset="0"/>
            </a:rPr>
            <a:t>позволяют нейтрализовать целый ряд угроз ИБ, значительно снижают</a:t>
          </a:r>
          <a:r>
            <a:rPr lang="en-US" sz="1100" b="0" i="0" u="none" strike="noStrike" baseline="0">
              <a:solidFill>
                <a:schemeClr val="dk1"/>
              </a:solidFill>
              <a:latin typeface="Arial" panose="020B0604020202020204" pitchFamily="34" charset="0"/>
              <a:ea typeface="+mn-ea"/>
              <a:cs typeface="Arial" panose="020B0604020202020204" pitchFamily="34" charset="0"/>
            </a:rPr>
            <a:t> </a:t>
          </a:r>
          <a:r>
            <a:rPr lang="ru-RU" sz="1100" b="0" i="0" u="none" strike="noStrike" baseline="0">
              <a:solidFill>
                <a:schemeClr val="dk1"/>
              </a:solidFill>
              <a:latin typeface="Arial" panose="020B0604020202020204" pitchFamily="34" charset="0"/>
              <a:ea typeface="+mn-ea"/>
              <a:cs typeface="Arial" panose="020B0604020202020204" pitchFamily="34" charset="0"/>
            </a:rPr>
            <a:t>риски использования общепринятых ИТ-решений в информационных инфраструктурах и упрощают управление информационной безопасностью за счет взаимной интеграции, а также за счет современных инструментов централизованного управления.</a:t>
          </a:r>
          <a:endParaRPr lang="ru-RU" sz="1800">
            <a:latin typeface="Arial" panose="020B0604020202020204" pitchFamily="34" charset="0"/>
            <a:cs typeface="Arial" panose="020B0604020202020204" pitchFamily="34" charset="0"/>
          </a:endParaRPr>
        </a:p>
      </xdr:txBody>
    </xdr:sp>
    <xdr:clientData/>
  </xdr:twoCellAnchor>
  <xdr:twoCellAnchor>
    <xdr:from>
      <xdr:col>6</xdr:col>
      <xdr:colOff>328333</xdr:colOff>
      <xdr:row>43</xdr:row>
      <xdr:rowOff>45905</xdr:rowOff>
    </xdr:from>
    <xdr:to>
      <xdr:col>8</xdr:col>
      <xdr:colOff>509308</xdr:colOff>
      <xdr:row>45</xdr:row>
      <xdr:rowOff>203068</xdr:rowOff>
    </xdr:to>
    <xdr:sp macro="" textlink="">
      <xdr:nvSpPr>
        <xdr:cNvPr id="13" name="Прямоугольник 12">
          <a:hlinkClick xmlns:r="http://schemas.openxmlformats.org/officeDocument/2006/relationships" r:id="rId1"/>
          <a:extLst>
            <a:ext uri="{FF2B5EF4-FFF2-40B4-BE49-F238E27FC236}">
              <a16:creationId xmlns:a16="http://schemas.microsoft.com/office/drawing/2014/main" xmlns="" id="{00000000-0008-0000-0000-00000D000000}"/>
            </a:ext>
          </a:extLst>
        </xdr:cNvPr>
        <xdr:cNvSpPr/>
      </xdr:nvSpPr>
      <xdr:spPr>
        <a:xfrm>
          <a:off x="9674039" y="8853729"/>
          <a:ext cx="1615328" cy="5829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xdr:col>
      <xdr:colOff>2554382</xdr:colOff>
      <xdr:row>43</xdr:row>
      <xdr:rowOff>45905</xdr:rowOff>
    </xdr:from>
    <xdr:to>
      <xdr:col>1</xdr:col>
      <xdr:colOff>4168029</xdr:colOff>
      <xdr:row>45</xdr:row>
      <xdr:rowOff>203068</xdr:rowOff>
    </xdr:to>
    <xdr:sp macro="" textlink="">
      <xdr:nvSpPr>
        <xdr:cNvPr id="10" name="Прямоугольник 9">
          <a:hlinkClick xmlns:r="http://schemas.openxmlformats.org/officeDocument/2006/relationships" r:id="rId2"/>
          <a:extLst>
            <a:ext uri="{FF2B5EF4-FFF2-40B4-BE49-F238E27FC236}">
              <a16:creationId xmlns:a16="http://schemas.microsoft.com/office/drawing/2014/main" xmlns="" id="{00000000-0008-0000-0000-00000A000000}"/>
            </a:ext>
          </a:extLst>
        </xdr:cNvPr>
        <xdr:cNvSpPr/>
      </xdr:nvSpPr>
      <xdr:spPr>
        <a:xfrm>
          <a:off x="4369735" y="8853729"/>
          <a:ext cx="1613647" cy="5829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xdr:col>
      <xdr:colOff>4329954</xdr:colOff>
      <xdr:row>43</xdr:row>
      <xdr:rowOff>68317</xdr:rowOff>
    </xdr:from>
    <xdr:to>
      <xdr:col>3</xdr:col>
      <xdr:colOff>566459</xdr:colOff>
      <xdr:row>46</xdr:row>
      <xdr:rowOff>12568</xdr:rowOff>
    </xdr:to>
    <xdr:sp macro="" textlink="">
      <xdr:nvSpPr>
        <xdr:cNvPr id="14" name="Прямоугольник 13">
          <a:hlinkClick xmlns:r="http://schemas.openxmlformats.org/officeDocument/2006/relationships" r:id="rId3"/>
          <a:extLst>
            <a:ext uri="{FF2B5EF4-FFF2-40B4-BE49-F238E27FC236}">
              <a16:creationId xmlns:a16="http://schemas.microsoft.com/office/drawing/2014/main" xmlns="" id="{00000000-0008-0000-0000-00000E000000}"/>
            </a:ext>
          </a:extLst>
        </xdr:cNvPr>
        <xdr:cNvSpPr/>
      </xdr:nvSpPr>
      <xdr:spPr>
        <a:xfrm>
          <a:off x="6145307" y="8876141"/>
          <a:ext cx="1615328" cy="5829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xdr:col>
      <xdr:colOff>855009</xdr:colOff>
      <xdr:row>43</xdr:row>
      <xdr:rowOff>45905</xdr:rowOff>
    </xdr:from>
    <xdr:to>
      <xdr:col>1</xdr:col>
      <xdr:colOff>2464734</xdr:colOff>
      <xdr:row>45</xdr:row>
      <xdr:rowOff>203068</xdr:rowOff>
    </xdr:to>
    <xdr:sp macro="" textlink="">
      <xdr:nvSpPr>
        <xdr:cNvPr id="15" name="Прямоугольник 14">
          <a:hlinkClick xmlns:r="http://schemas.openxmlformats.org/officeDocument/2006/relationships" r:id="rId4"/>
          <a:extLst>
            <a:ext uri="{FF2B5EF4-FFF2-40B4-BE49-F238E27FC236}">
              <a16:creationId xmlns:a16="http://schemas.microsoft.com/office/drawing/2014/main" xmlns="" id="{00000000-0008-0000-0000-00000F000000}"/>
            </a:ext>
          </a:extLst>
        </xdr:cNvPr>
        <xdr:cNvSpPr/>
      </xdr:nvSpPr>
      <xdr:spPr>
        <a:xfrm>
          <a:off x="2670362" y="8853729"/>
          <a:ext cx="1609725" cy="5829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4</xdr:col>
      <xdr:colOff>15968</xdr:colOff>
      <xdr:row>43</xdr:row>
      <xdr:rowOff>68317</xdr:rowOff>
    </xdr:from>
    <xdr:to>
      <xdr:col>6</xdr:col>
      <xdr:colOff>196943</xdr:colOff>
      <xdr:row>46</xdr:row>
      <xdr:rowOff>12568</xdr:rowOff>
    </xdr:to>
    <xdr:sp macro="" textlink="">
      <xdr:nvSpPr>
        <xdr:cNvPr id="16" name="Прямоугольник 15">
          <a:hlinkClick xmlns:r="http://schemas.openxmlformats.org/officeDocument/2006/relationships" r:id="rId5"/>
          <a:extLst>
            <a:ext uri="{FF2B5EF4-FFF2-40B4-BE49-F238E27FC236}">
              <a16:creationId xmlns:a16="http://schemas.microsoft.com/office/drawing/2014/main" xmlns="" id="{00000000-0008-0000-0000-000010000000}"/>
            </a:ext>
          </a:extLst>
        </xdr:cNvPr>
        <xdr:cNvSpPr/>
      </xdr:nvSpPr>
      <xdr:spPr>
        <a:xfrm>
          <a:off x="7927321" y="8876141"/>
          <a:ext cx="1615328" cy="5829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editAs="oneCell">
    <xdr:from>
      <xdr:col>0</xdr:col>
      <xdr:colOff>140794</xdr:colOff>
      <xdr:row>15</xdr:row>
      <xdr:rowOff>119743</xdr:rowOff>
    </xdr:from>
    <xdr:to>
      <xdr:col>9</xdr:col>
      <xdr:colOff>471148</xdr:colOff>
      <xdr:row>60</xdr:row>
      <xdr:rowOff>87672</xdr:rowOff>
    </xdr:to>
    <xdr:pic>
      <xdr:nvPicPr>
        <xdr:cNvPr id="7" name="Рисунок 6">
          <a:extLst>
            <a:ext uri="{FF2B5EF4-FFF2-40B4-BE49-F238E27FC236}">
              <a16:creationId xmlns:a16="http://schemas.microsoft.com/office/drawing/2014/main" xmlns="" id="{00000000-0008-0000-00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xmlns="" r:embed="rId8"/>
            </a:ext>
          </a:extLst>
        </a:blip>
        <a:srcRect/>
        <a:stretch/>
      </xdr:blipFill>
      <xdr:spPr>
        <a:xfrm>
          <a:off x="140794" y="2667000"/>
          <a:ext cx="12761840" cy="854042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9525</xdr:colOff>
      <xdr:row>23</xdr:row>
      <xdr:rowOff>23131</xdr:rowOff>
    </xdr:from>
    <xdr:to>
      <xdr:col>3</xdr:col>
      <xdr:colOff>4082</xdr:colOff>
      <xdr:row>44</xdr:row>
      <xdr:rowOff>83246</xdr:rowOff>
    </xdr:to>
    <xdr:sp macro="" textlink="">
      <xdr:nvSpPr>
        <xdr:cNvPr id="4" name="TextBox 3">
          <a:extLst>
            <a:ext uri="{FF2B5EF4-FFF2-40B4-BE49-F238E27FC236}">
              <a16:creationId xmlns:a16="http://schemas.microsoft.com/office/drawing/2014/main" xmlns="" id="{00000000-0008-0000-0900-000004000000}"/>
            </a:ext>
          </a:extLst>
        </xdr:cNvPr>
        <xdr:cNvSpPr txBox="1"/>
      </xdr:nvSpPr>
      <xdr:spPr>
        <a:xfrm>
          <a:off x="91168" y="7656738"/>
          <a:ext cx="5682343" cy="406061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ru-RU" sz="1100" b="0" i="0" u="none" strike="noStrike" baseline="0">
              <a:solidFill>
                <a:schemeClr val="dk1"/>
              </a:solidFill>
              <a:latin typeface="+mn-lt"/>
              <a:ea typeface="+mn-ea"/>
              <a:cs typeface="Arial" panose="020B0604020202020204" pitchFamily="34" charset="0"/>
            </a:rPr>
            <a:t>• В стоимость входит НДС 20%.</a:t>
          </a:r>
        </a:p>
        <a:p>
          <a:pPr algn="just"/>
          <a:r>
            <a:rPr lang="ru-RU" sz="1100" b="0" i="0" u="none" strike="noStrike" baseline="0">
              <a:solidFill>
                <a:schemeClr val="dk1"/>
              </a:solidFill>
              <a:latin typeface="+mn-lt"/>
              <a:ea typeface="+mn-ea"/>
              <a:cs typeface="Arial" panose="020B0604020202020204" pitchFamily="34" charset="0"/>
            </a:rPr>
            <a:t>• Цены указаны без учета командировочных расходов.</a:t>
          </a:r>
        </a:p>
        <a:p>
          <a:pPr algn="just"/>
          <a:r>
            <a:rPr lang="ru-RU" sz="1100" b="0" i="0" u="none" strike="noStrike" baseline="0">
              <a:solidFill>
                <a:schemeClr val="dk1"/>
              </a:solidFill>
              <a:latin typeface="+mn-lt"/>
              <a:ea typeface="+mn-ea"/>
              <a:cs typeface="Arial" panose="020B0604020202020204" pitchFamily="34" charset="0"/>
            </a:rPr>
            <a:t>• Трудоемкость расширенной настройки (в т. ч. настройки Сервера лицензий </a:t>
          </a:r>
          <a:r>
            <a:rPr lang="en-US" sz="1100" b="0" i="0" u="none" strike="noStrike" baseline="0">
              <a:solidFill>
                <a:schemeClr val="dk1"/>
              </a:solidFill>
              <a:latin typeface="+mn-lt"/>
              <a:ea typeface="+mn-ea"/>
              <a:cs typeface="Arial" panose="020B0604020202020204" pitchFamily="34" charset="0"/>
            </a:rPr>
            <a:t>Dallas Lock) </a:t>
          </a:r>
          <a:r>
            <a:rPr lang="ru-RU" sz="1100" b="0" i="0" u="none" strike="noStrike" baseline="0">
              <a:solidFill>
                <a:schemeClr val="dk1"/>
              </a:solidFill>
              <a:latin typeface="+mn-lt"/>
              <a:ea typeface="+mn-ea"/>
              <a:cs typeface="Arial" panose="020B0604020202020204" pitchFamily="34" charset="0"/>
            </a:rPr>
            <a:t>зависит от политики безопасности, конфигурации сети, количества пользователей и т. д.</a:t>
          </a:r>
          <a:r>
            <a:rPr lang="en-US" sz="1100" b="0" i="0" u="none" strike="noStrike" baseline="0">
              <a:solidFill>
                <a:schemeClr val="dk1"/>
              </a:solidFill>
              <a:latin typeface="+mn-lt"/>
              <a:ea typeface="+mn-ea"/>
              <a:cs typeface="Arial" panose="020B0604020202020204" pitchFamily="34" charset="0"/>
            </a:rPr>
            <a:t> </a:t>
          </a:r>
          <a:r>
            <a:rPr lang="ru-RU" sz="1100" b="0" i="0" u="none" strike="noStrike" baseline="0">
              <a:solidFill>
                <a:schemeClr val="dk1"/>
              </a:solidFill>
              <a:latin typeface="+mn-lt"/>
              <a:ea typeface="+mn-ea"/>
              <a:cs typeface="Arial" panose="020B0604020202020204" pitchFamily="34" charset="0"/>
            </a:rPr>
            <a:t>Стоимость работ определяется по запросу.</a:t>
          </a:r>
        </a:p>
        <a:p>
          <a:pPr algn="just"/>
          <a:r>
            <a:rPr lang="ru-RU" sz="1100" b="0" i="0" u="none" strike="noStrike" baseline="0">
              <a:solidFill>
                <a:schemeClr val="dk1"/>
              </a:solidFill>
              <a:latin typeface="+mn-lt"/>
              <a:ea typeface="+mn-ea"/>
              <a:cs typeface="Arial" panose="020B0604020202020204" pitchFamily="34" charset="0"/>
            </a:rPr>
            <a:t>• Минимальная стоимость услуг по установке и базовой настройке СЗИ </a:t>
          </a:r>
          <a:r>
            <a:rPr lang="en-US" sz="1100" b="0" i="0" u="none" strike="noStrike" baseline="0">
              <a:solidFill>
                <a:schemeClr val="dk1"/>
              </a:solidFill>
              <a:latin typeface="+mn-lt"/>
              <a:ea typeface="+mn-ea"/>
              <a:cs typeface="Arial" panose="020B0604020202020204" pitchFamily="34" charset="0"/>
            </a:rPr>
            <a:t>Dallas Lock </a:t>
          </a:r>
          <a:r>
            <a:rPr lang="ru-RU" sz="1100" b="0" i="0" u="none" strike="noStrike" baseline="0">
              <a:solidFill>
                <a:schemeClr val="dk1"/>
              </a:solidFill>
              <a:latin typeface="+mn-lt"/>
              <a:ea typeface="+mn-ea"/>
              <a:cs typeface="Arial" panose="020B0604020202020204" pitchFamily="34" charset="0"/>
            </a:rPr>
            <a:t>составляет 10 000 рублей с НДС.</a:t>
          </a:r>
        </a:p>
        <a:p>
          <a:pPr algn="just"/>
          <a:endParaRPr lang="en-US" sz="1100" b="1" i="0" u="none" strike="noStrike" baseline="0">
            <a:solidFill>
              <a:schemeClr val="dk1"/>
            </a:solidFill>
            <a:latin typeface="+mn-lt"/>
            <a:ea typeface="+mn-ea"/>
            <a:cs typeface="Arial" panose="020B0604020202020204" pitchFamily="34" charset="0"/>
          </a:endParaRPr>
        </a:p>
        <a:p>
          <a:pPr algn="just"/>
          <a:r>
            <a:rPr lang="ru-RU" sz="1100" b="1" i="0" u="none" strike="noStrike" baseline="0">
              <a:solidFill>
                <a:schemeClr val="dk1"/>
              </a:solidFill>
              <a:latin typeface="+mn-lt"/>
              <a:ea typeface="+mn-ea"/>
              <a:cs typeface="Arial" panose="020B0604020202020204" pitchFamily="34" charset="0"/>
            </a:rPr>
            <a:t>Для оказания услуг по установке и настройке заказчик должен обеспечить следующие условия:</a:t>
          </a:r>
        </a:p>
        <a:p>
          <a:pPr algn="just"/>
          <a:r>
            <a:rPr lang="ru-RU" sz="1100" b="0" i="0" u="none" strike="noStrike" baseline="0">
              <a:solidFill>
                <a:schemeClr val="dk1"/>
              </a:solidFill>
              <a:latin typeface="+mn-lt"/>
              <a:ea typeface="+mn-ea"/>
              <a:cs typeface="Arial" panose="020B0604020202020204" pitchFamily="34" charset="0"/>
            </a:rPr>
            <a:t>• Предоставить рабочие станции с установленной ОС из списка поддерживаемых данной версией СЗИ </a:t>
          </a:r>
          <a:r>
            <a:rPr lang="en-US" sz="1100" b="0" i="0" u="none" strike="noStrike" baseline="0">
              <a:solidFill>
                <a:schemeClr val="dk1"/>
              </a:solidFill>
              <a:latin typeface="+mn-lt"/>
              <a:ea typeface="+mn-ea"/>
              <a:cs typeface="Arial" panose="020B0604020202020204" pitchFamily="34" charset="0"/>
            </a:rPr>
            <a:t>Dallas Lock, </a:t>
          </a:r>
          <a:r>
            <a:rPr lang="ru-RU" sz="1100" b="0" i="0" u="none" strike="noStrike" baseline="0">
              <a:solidFill>
                <a:schemeClr val="dk1"/>
              </a:solidFill>
              <a:latin typeface="+mn-lt"/>
              <a:ea typeface="+mn-ea"/>
              <a:cs typeface="Arial" panose="020B0604020202020204" pitchFamily="34" charset="0"/>
            </a:rPr>
            <a:t>включая </a:t>
          </a:r>
          <a:r>
            <a:rPr lang="en-US" sz="1100" b="0" i="0" u="none" strike="noStrike" baseline="0">
              <a:solidFill>
                <a:schemeClr val="dk1"/>
              </a:solidFill>
              <a:latin typeface="+mn-lt"/>
              <a:ea typeface="+mn-ea"/>
              <a:cs typeface="Arial" panose="020B0604020202020204" pitchFamily="34" charset="0"/>
            </a:rPr>
            <a:t>Service Pack </a:t>
          </a:r>
          <a:r>
            <a:rPr lang="ru-RU" sz="1100" b="0" i="0" u="none" strike="noStrike" baseline="0">
              <a:solidFill>
                <a:schemeClr val="dk1"/>
              </a:solidFill>
              <a:latin typeface="+mn-lt"/>
              <a:ea typeface="+mn-ea"/>
              <a:cs typeface="Arial" panose="020B0604020202020204" pitchFamily="34" charset="0"/>
            </a:rPr>
            <a:t>и обновления.</a:t>
          </a:r>
          <a:r>
            <a:rPr lang="en-US" sz="1100" b="0" i="0" u="none" strike="noStrike" baseline="0">
              <a:solidFill>
                <a:schemeClr val="dk1"/>
              </a:solidFill>
              <a:latin typeface="+mn-lt"/>
              <a:ea typeface="+mn-ea"/>
              <a:cs typeface="Arial" panose="020B0604020202020204" pitchFamily="34" charset="0"/>
            </a:rPr>
            <a:t> </a:t>
          </a:r>
          <a:r>
            <a:rPr lang="ru-RU" sz="1100" b="0" i="0" u="none" strike="noStrike" baseline="0">
              <a:solidFill>
                <a:schemeClr val="dk1"/>
              </a:solidFill>
              <a:latin typeface="+mn-lt"/>
              <a:ea typeface="+mn-ea"/>
              <a:cs typeface="Arial" panose="020B0604020202020204" pitchFamily="34" charset="0"/>
            </a:rPr>
            <a:t>ОС должна быть</a:t>
          </a:r>
          <a:r>
            <a:rPr lang="en-US" sz="1100" b="0" i="0" u="none" strike="noStrike" baseline="0">
              <a:solidFill>
                <a:schemeClr val="dk1"/>
              </a:solidFill>
              <a:latin typeface="+mn-lt"/>
              <a:ea typeface="+mn-ea"/>
              <a:cs typeface="Arial" panose="020B0604020202020204" pitchFamily="34" charset="0"/>
            </a:rPr>
            <a:t> </a:t>
          </a:r>
          <a:r>
            <a:rPr lang="ru-RU" sz="1100" b="0" i="0" u="none" strike="noStrike" baseline="0">
              <a:solidFill>
                <a:schemeClr val="dk1"/>
              </a:solidFill>
              <a:latin typeface="+mn-lt"/>
              <a:ea typeface="+mn-ea"/>
              <a:cs typeface="Arial" panose="020B0604020202020204" pitchFamily="34" charset="0"/>
            </a:rPr>
            <a:t>установлена в соответствии с требованиями документации к СЗИ </a:t>
          </a:r>
          <a:r>
            <a:rPr lang="en-US" sz="1100" b="0" i="0" u="none" strike="noStrike" baseline="0">
              <a:solidFill>
                <a:schemeClr val="dk1"/>
              </a:solidFill>
              <a:latin typeface="+mn-lt"/>
              <a:ea typeface="+mn-ea"/>
              <a:cs typeface="Arial" panose="020B0604020202020204" pitchFamily="34" charset="0"/>
            </a:rPr>
            <a:t>Dallas Lock.</a:t>
          </a:r>
        </a:p>
        <a:p>
          <a:pPr algn="just"/>
          <a:r>
            <a:rPr lang="ru-RU" sz="1100" b="0" i="0" u="none" strike="noStrike" baseline="0">
              <a:solidFill>
                <a:schemeClr val="dk1"/>
              </a:solidFill>
              <a:latin typeface="+mn-lt"/>
              <a:ea typeface="+mn-ea"/>
              <a:cs typeface="Arial" panose="020B0604020202020204" pitchFamily="34" charset="0"/>
            </a:rPr>
            <a:t>• На рабочих станциях должно быть установлено все необходимое ПО (офис,</a:t>
          </a:r>
          <a:r>
            <a:rPr lang="en-US" sz="1100" b="0" i="0" u="none" strike="noStrike" baseline="0">
              <a:solidFill>
                <a:schemeClr val="dk1"/>
              </a:solidFill>
              <a:latin typeface="+mn-lt"/>
              <a:ea typeface="+mn-ea"/>
              <a:cs typeface="Arial" panose="020B0604020202020204" pitchFamily="34" charset="0"/>
            </a:rPr>
            <a:t> </a:t>
          </a:r>
          <a:r>
            <a:rPr lang="ru-RU" sz="1100" b="0" i="0" u="none" strike="noStrike" baseline="0">
              <a:solidFill>
                <a:schemeClr val="dk1"/>
              </a:solidFill>
              <a:latin typeface="+mn-lt"/>
              <a:ea typeface="+mn-ea"/>
              <a:cs typeface="Arial" panose="020B0604020202020204" pitchFamily="34" charset="0"/>
            </a:rPr>
            <a:t>антивирус и т.д.).</a:t>
          </a:r>
        </a:p>
        <a:p>
          <a:pPr algn="just"/>
          <a:r>
            <a:rPr lang="ru-RU" sz="1100" b="0" i="0" u="none" strike="noStrike" baseline="0">
              <a:solidFill>
                <a:schemeClr val="dk1"/>
              </a:solidFill>
              <a:latin typeface="+mn-lt"/>
              <a:ea typeface="+mn-ea"/>
              <a:cs typeface="Arial" panose="020B0604020202020204" pitchFamily="34" charset="0"/>
            </a:rPr>
            <a:t>• Если предполагается сетевое использование рабочих станций, то на них</a:t>
          </a:r>
          <a:r>
            <a:rPr lang="en-US" sz="1100" b="0" i="0" u="none" strike="noStrike" baseline="0">
              <a:solidFill>
                <a:schemeClr val="dk1"/>
              </a:solidFill>
              <a:latin typeface="+mn-lt"/>
              <a:ea typeface="+mn-ea"/>
              <a:cs typeface="Arial" panose="020B0604020202020204" pitchFamily="34" charset="0"/>
            </a:rPr>
            <a:t> </a:t>
          </a:r>
          <a:r>
            <a:rPr lang="ru-RU" sz="1100" b="0" i="0" u="none" strike="noStrike" baseline="0">
              <a:solidFill>
                <a:schemeClr val="dk1"/>
              </a:solidFill>
              <a:latin typeface="+mn-lt"/>
              <a:ea typeface="+mn-ea"/>
              <a:cs typeface="Arial" panose="020B0604020202020204" pitchFamily="34" charset="0"/>
            </a:rPr>
            <a:t>должна быть установлена </a:t>
          </a:r>
          <a:r>
            <a:rPr lang="en-US" sz="1100" b="0" i="0" u="none" strike="noStrike" baseline="0">
              <a:solidFill>
                <a:schemeClr val="dk1"/>
              </a:solidFill>
              <a:latin typeface="+mn-lt"/>
              <a:ea typeface="+mn-ea"/>
              <a:cs typeface="Arial" panose="020B0604020202020204" pitchFamily="34" charset="0"/>
            </a:rPr>
            <a:t>TCP/IP-</a:t>
          </a:r>
          <a:r>
            <a:rPr lang="ru-RU" sz="1100" b="0" i="0" u="none" strike="noStrike" baseline="0">
              <a:solidFill>
                <a:schemeClr val="dk1"/>
              </a:solidFill>
              <a:latin typeface="+mn-lt"/>
              <a:ea typeface="+mn-ea"/>
              <a:cs typeface="Arial" panose="020B0604020202020204" pitchFamily="34" charset="0"/>
            </a:rPr>
            <a:t>сеть. В сети должна быть правильно работающая </a:t>
          </a:r>
          <a:r>
            <a:rPr lang="en-US" sz="1100" b="0" i="0" u="none" strike="noStrike" baseline="0">
              <a:solidFill>
                <a:schemeClr val="dk1"/>
              </a:solidFill>
              <a:latin typeface="+mn-lt"/>
              <a:ea typeface="+mn-ea"/>
              <a:cs typeface="Arial" panose="020B0604020202020204" pitchFamily="34" charset="0"/>
            </a:rPr>
            <a:t>DNS, </a:t>
          </a:r>
          <a:r>
            <a:rPr lang="ru-RU" sz="1100" b="0" i="0" u="none" strike="noStrike" baseline="0">
              <a:solidFill>
                <a:schemeClr val="dk1"/>
              </a:solidFill>
              <a:latin typeface="+mn-lt"/>
              <a:ea typeface="+mn-ea"/>
              <a:cs typeface="Arial" panose="020B0604020202020204" pitchFamily="34" charset="0"/>
            </a:rPr>
            <a:t>межсетевые экраны не должны блокировать порты, используемые СЗИ </a:t>
          </a:r>
          <a:r>
            <a:rPr lang="en-US" sz="1100" b="0" i="0" u="none" strike="noStrike" baseline="0">
              <a:solidFill>
                <a:schemeClr val="dk1"/>
              </a:solidFill>
              <a:latin typeface="+mn-lt"/>
              <a:ea typeface="+mn-ea"/>
              <a:cs typeface="Arial" panose="020B0604020202020204" pitchFamily="34" charset="0"/>
            </a:rPr>
            <a:t>Dallas Lock </a:t>
          </a:r>
          <a:r>
            <a:rPr lang="ru-RU" sz="1100" b="0" i="0" u="none" strike="noStrike" baseline="0">
              <a:solidFill>
                <a:schemeClr val="dk1"/>
              </a:solidFill>
              <a:latin typeface="+mn-lt"/>
              <a:ea typeface="+mn-ea"/>
              <a:cs typeface="Arial" panose="020B0604020202020204" pitchFamily="34" charset="0"/>
            </a:rPr>
            <a:t>для сетевого взаимодействия.</a:t>
          </a:r>
        </a:p>
        <a:p>
          <a:pPr algn="just"/>
          <a:r>
            <a:rPr lang="ru-RU" sz="1100" b="0" i="0" u="none" strike="noStrike" baseline="0">
              <a:solidFill>
                <a:schemeClr val="dk1"/>
              </a:solidFill>
              <a:latin typeface="+mn-lt"/>
              <a:ea typeface="+mn-ea"/>
              <a:cs typeface="Arial" panose="020B0604020202020204" pitchFamily="34" charset="0"/>
            </a:rPr>
            <a:t>• Если планируется установка СЗИ </a:t>
          </a:r>
          <a:r>
            <a:rPr lang="en-US" sz="1100" b="0" i="0" u="none" strike="noStrike" baseline="0">
              <a:solidFill>
                <a:schemeClr val="dk1"/>
              </a:solidFill>
              <a:latin typeface="+mn-lt"/>
              <a:ea typeface="+mn-ea"/>
              <a:cs typeface="Arial" panose="020B0604020202020204" pitchFamily="34" charset="0"/>
            </a:rPr>
            <a:t>Dallas Lock </a:t>
          </a:r>
          <a:r>
            <a:rPr lang="ru-RU" sz="1100" b="0" i="0" u="none" strike="noStrike" baseline="0">
              <a:solidFill>
                <a:schemeClr val="dk1"/>
              </a:solidFill>
              <a:latin typeface="+mn-lt"/>
              <a:ea typeface="+mn-ea"/>
              <a:cs typeface="Arial" panose="020B0604020202020204" pitchFamily="34" charset="0"/>
            </a:rPr>
            <a:t>на контроллер домена, то серверу роль контроллера домена должна быть дана до установки </a:t>
          </a:r>
          <a:r>
            <a:rPr lang="en-US" sz="1100" b="0" i="0" u="none" strike="noStrike" baseline="0">
              <a:solidFill>
                <a:schemeClr val="dk1"/>
              </a:solidFill>
              <a:latin typeface="+mn-lt"/>
              <a:ea typeface="+mn-ea"/>
              <a:cs typeface="Arial" panose="020B0604020202020204" pitchFamily="34" charset="0"/>
            </a:rPr>
            <a:t>Dallas Lock.</a:t>
          </a:r>
        </a:p>
        <a:p>
          <a:pPr algn="just"/>
          <a:r>
            <a:rPr lang="ru-RU" sz="1100" b="0" i="0" u="none" strike="noStrike" baseline="0">
              <a:solidFill>
                <a:schemeClr val="dk1"/>
              </a:solidFill>
              <a:latin typeface="+mn-lt"/>
              <a:ea typeface="+mn-ea"/>
              <a:cs typeface="Arial" panose="020B0604020202020204" pitchFamily="34" charset="0"/>
            </a:rPr>
            <a:t>• Если рабочие станции должны быть в домене, они уже должны быть в него</a:t>
          </a:r>
          <a:r>
            <a:rPr lang="en-US" sz="1100" b="0" i="0" u="none" strike="noStrike" baseline="0">
              <a:solidFill>
                <a:schemeClr val="dk1"/>
              </a:solidFill>
              <a:latin typeface="+mn-lt"/>
              <a:ea typeface="+mn-ea"/>
              <a:cs typeface="Arial" panose="020B0604020202020204" pitchFamily="34" charset="0"/>
            </a:rPr>
            <a:t> </a:t>
          </a:r>
          <a:r>
            <a:rPr lang="ru-RU" sz="1100" b="0" i="0" u="none" strike="noStrike" baseline="0">
              <a:solidFill>
                <a:schemeClr val="dk1"/>
              </a:solidFill>
              <a:latin typeface="+mn-lt"/>
              <a:ea typeface="+mn-ea"/>
              <a:cs typeface="Arial" panose="020B0604020202020204" pitchFamily="34" charset="0"/>
            </a:rPr>
            <a:t>введены.</a:t>
          </a:r>
        </a:p>
        <a:p>
          <a:pPr algn="just"/>
          <a:r>
            <a:rPr lang="ru-RU" sz="1100" b="0" i="0" u="none" strike="noStrike" baseline="0">
              <a:solidFill>
                <a:schemeClr val="dk1"/>
              </a:solidFill>
              <a:latin typeface="+mn-lt"/>
              <a:ea typeface="+mn-ea"/>
              <a:cs typeface="Arial" panose="020B0604020202020204" pitchFamily="34" charset="0"/>
            </a:rPr>
            <a:t>• Если предполагается использование Сервера безопасности, для него также</a:t>
          </a:r>
          <a:r>
            <a:rPr lang="en-US" sz="1100" b="0" i="0" u="none" strike="noStrike" baseline="0">
              <a:solidFill>
                <a:schemeClr val="dk1"/>
              </a:solidFill>
              <a:latin typeface="+mn-lt"/>
              <a:ea typeface="+mn-ea"/>
              <a:cs typeface="Arial" panose="020B0604020202020204" pitchFamily="34" charset="0"/>
            </a:rPr>
            <a:t> </a:t>
          </a:r>
          <a:r>
            <a:rPr lang="ru-RU" sz="1100" b="0" i="0" u="none" strike="noStrike" baseline="0">
              <a:solidFill>
                <a:schemeClr val="dk1"/>
              </a:solidFill>
              <a:latin typeface="+mn-lt"/>
              <a:ea typeface="+mn-ea"/>
              <a:cs typeface="Arial" panose="020B0604020202020204" pitchFamily="34" charset="0"/>
            </a:rPr>
            <a:t>должен быть подготовлен компьютер.</a:t>
          </a:r>
          <a:endParaRPr lang="en-US" sz="1100" b="0" i="0" u="none" strike="noStrike" baseline="0">
            <a:solidFill>
              <a:schemeClr val="dk1"/>
            </a:solidFill>
            <a:latin typeface="+mn-lt"/>
            <a:ea typeface="+mn-ea"/>
            <a:cs typeface="Arial" panose="020B0604020202020204" pitchFamily="34" charset="0"/>
          </a:endParaRPr>
        </a:p>
      </xdr:txBody>
    </xdr:sp>
    <xdr:clientData/>
  </xdr:twoCellAnchor>
  <xdr:twoCellAnchor>
    <xdr:from>
      <xdr:col>3</xdr:col>
      <xdr:colOff>4082</xdr:colOff>
      <xdr:row>23</xdr:row>
      <xdr:rowOff>23128</xdr:rowOff>
    </xdr:from>
    <xdr:to>
      <xdr:col>11</xdr:col>
      <xdr:colOff>704850</xdr:colOff>
      <xdr:row>44</xdr:row>
      <xdr:rowOff>108856</xdr:rowOff>
    </xdr:to>
    <xdr:sp macro="" textlink="">
      <xdr:nvSpPr>
        <xdr:cNvPr id="5" name="TextBox 4">
          <a:extLst>
            <a:ext uri="{FF2B5EF4-FFF2-40B4-BE49-F238E27FC236}">
              <a16:creationId xmlns:a16="http://schemas.microsoft.com/office/drawing/2014/main" xmlns="" id="{00000000-0008-0000-0900-000005000000}"/>
            </a:ext>
          </a:extLst>
        </xdr:cNvPr>
        <xdr:cNvSpPr txBox="1"/>
      </xdr:nvSpPr>
      <xdr:spPr>
        <a:xfrm>
          <a:off x="5773511" y="7656735"/>
          <a:ext cx="6361339" cy="40862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ru-RU" sz="1100" b="1" i="0" u="none" strike="noStrike" baseline="0">
              <a:solidFill>
                <a:schemeClr val="dk1"/>
              </a:solidFill>
              <a:latin typeface="+mn-lt"/>
              <a:ea typeface="+mn-ea"/>
              <a:cs typeface="Arial" panose="020B0604020202020204" pitchFamily="34" charset="0"/>
            </a:rPr>
            <a:t>Базовая установка включает в себя:</a:t>
          </a:r>
        </a:p>
        <a:p>
          <a:pPr algn="just"/>
          <a:r>
            <a:rPr lang="ru-RU" sz="1100" b="0" i="0" u="none" strike="noStrike" baseline="0">
              <a:solidFill>
                <a:schemeClr val="dk1"/>
              </a:solidFill>
              <a:latin typeface="+mn-lt"/>
              <a:ea typeface="+mn-ea"/>
              <a:cs typeface="Arial" panose="020B0604020202020204" pitchFamily="34" charset="0"/>
            </a:rPr>
            <a:t>• установку СЗИ </a:t>
          </a:r>
          <a:r>
            <a:rPr lang="en-US" sz="1100" b="0" i="0" u="none" strike="noStrike" baseline="0">
              <a:solidFill>
                <a:schemeClr val="dk1"/>
              </a:solidFill>
              <a:latin typeface="+mn-lt"/>
              <a:ea typeface="+mn-ea"/>
              <a:cs typeface="Arial" panose="020B0604020202020204" pitchFamily="34" charset="0"/>
            </a:rPr>
            <a:t>Dallas Lock;</a:t>
          </a:r>
        </a:p>
        <a:p>
          <a:pPr algn="just"/>
          <a:r>
            <a:rPr lang="ru-RU" sz="1100" b="0" i="0" u="none" strike="noStrike" baseline="0">
              <a:solidFill>
                <a:schemeClr val="dk1"/>
              </a:solidFill>
              <a:latin typeface="+mn-lt"/>
              <a:ea typeface="+mn-ea"/>
              <a:cs typeface="Arial" panose="020B0604020202020204" pitchFamily="34" charset="0"/>
            </a:rPr>
            <a:t>• по необходимости – ввод в домен безопасности;</a:t>
          </a:r>
        </a:p>
        <a:p>
          <a:pPr algn="just"/>
          <a:r>
            <a:rPr lang="ru-RU" sz="1100" b="0" i="0" u="none" strike="noStrike" baseline="0">
              <a:solidFill>
                <a:schemeClr val="dk1"/>
              </a:solidFill>
              <a:latin typeface="+mn-lt"/>
              <a:ea typeface="+mn-ea"/>
              <a:cs typeface="Arial" panose="020B0604020202020204" pitchFamily="34" charset="0"/>
            </a:rPr>
            <a:t>• регистрацию в СЗИ </a:t>
          </a:r>
          <a:r>
            <a:rPr lang="en-US" sz="1100" b="0" i="0" u="none" strike="noStrike" baseline="0">
              <a:solidFill>
                <a:schemeClr val="dk1"/>
              </a:solidFill>
              <a:latin typeface="+mn-lt"/>
              <a:ea typeface="+mn-ea"/>
              <a:cs typeface="Arial" panose="020B0604020202020204" pitchFamily="34" charset="0"/>
            </a:rPr>
            <a:t>Dallas Lock </a:t>
          </a:r>
          <a:r>
            <a:rPr lang="ru-RU" sz="1100" b="0" i="0" u="none" strike="noStrike" baseline="0">
              <a:solidFill>
                <a:schemeClr val="dk1"/>
              </a:solidFill>
              <a:latin typeface="+mn-lt"/>
              <a:ea typeface="+mn-ea"/>
              <a:cs typeface="Arial" panose="020B0604020202020204" pitchFamily="34" charset="0"/>
            </a:rPr>
            <a:t>пользователей (не более 3-х);</a:t>
          </a:r>
        </a:p>
        <a:p>
          <a:pPr algn="just"/>
          <a:r>
            <a:rPr lang="ru-RU" sz="1100" b="0" i="0" u="none" strike="noStrike" baseline="0">
              <a:solidFill>
                <a:schemeClr val="dk1"/>
              </a:solidFill>
              <a:latin typeface="+mn-lt"/>
              <a:ea typeface="+mn-ea"/>
              <a:cs typeface="Arial" panose="020B0604020202020204" pitchFamily="34" charset="0"/>
            </a:rPr>
            <a:t>• настройку политик входа и аудита в соответствии с требованиями заказчика;</a:t>
          </a:r>
        </a:p>
        <a:p>
          <a:pPr algn="just"/>
          <a:r>
            <a:rPr lang="ru-RU" sz="1100" b="0" i="0" u="none" strike="noStrike" baseline="0">
              <a:solidFill>
                <a:schemeClr val="dk1"/>
              </a:solidFill>
              <a:latin typeface="+mn-lt"/>
              <a:ea typeface="+mn-ea"/>
              <a:cs typeface="Arial" panose="020B0604020202020204" pitchFamily="34" charset="0"/>
            </a:rPr>
            <a:t>• по необходимости – настройку ЗПС и мандатного доступа;</a:t>
          </a:r>
        </a:p>
        <a:p>
          <a:pPr algn="just"/>
          <a:r>
            <a:rPr lang="ru-RU" sz="1100" b="0" i="0" u="none" strike="noStrike" baseline="0">
              <a:solidFill>
                <a:schemeClr val="dk1"/>
              </a:solidFill>
              <a:latin typeface="+mn-lt"/>
              <a:ea typeface="+mn-ea"/>
              <a:cs typeface="Arial" panose="020B0604020202020204" pitchFamily="34" charset="0"/>
            </a:rPr>
            <a:t>•</a:t>
          </a:r>
          <a:r>
            <a:rPr lang="en-US" sz="1100" b="0" i="0" u="none" strike="noStrike" baseline="0">
              <a:solidFill>
                <a:schemeClr val="dk1"/>
              </a:solidFill>
              <a:latin typeface="+mn-lt"/>
              <a:ea typeface="+mn-ea"/>
              <a:cs typeface="Arial" panose="020B0604020202020204" pitchFamily="34" charset="0"/>
            </a:rPr>
            <a:t> </a:t>
          </a:r>
          <a:r>
            <a:rPr lang="ru-RU" sz="1100" b="0" i="0" u="none" strike="noStrike" baseline="0">
              <a:solidFill>
                <a:schemeClr val="dk1"/>
              </a:solidFill>
              <a:latin typeface="+mn-lt"/>
              <a:ea typeface="+mn-ea"/>
              <a:cs typeface="Arial" panose="020B0604020202020204" pitchFamily="34" charset="0"/>
            </a:rPr>
            <a:t>демонстрацию администратору информационной безопасности работоспособности настроенной системы;</a:t>
          </a:r>
        </a:p>
        <a:p>
          <a:pPr algn="just"/>
          <a:r>
            <a:rPr lang="ru-RU" sz="1100" b="0" i="0" u="none" strike="noStrike" baseline="0">
              <a:solidFill>
                <a:schemeClr val="dk1"/>
              </a:solidFill>
              <a:latin typeface="+mn-lt"/>
              <a:ea typeface="+mn-ea"/>
              <a:cs typeface="Arial" panose="020B0604020202020204" pitchFamily="34" charset="0"/>
            </a:rPr>
            <a:t>• при установке СДЗ </a:t>
          </a:r>
          <a:r>
            <a:rPr lang="en-US" sz="1100" b="0" i="0" u="none" strike="noStrike" baseline="0">
              <a:solidFill>
                <a:schemeClr val="dk1"/>
              </a:solidFill>
              <a:latin typeface="+mn-lt"/>
              <a:ea typeface="+mn-ea"/>
              <a:cs typeface="Arial" panose="020B0604020202020204" pitchFamily="34" charset="0"/>
            </a:rPr>
            <a:t>Dallas Lock </a:t>
          </a:r>
          <a:r>
            <a:rPr lang="ru-RU" sz="1100" b="0" i="0" u="none" strike="noStrike" baseline="0">
              <a:solidFill>
                <a:schemeClr val="dk1"/>
              </a:solidFill>
              <a:latin typeface="+mn-lt"/>
              <a:ea typeface="+mn-ea"/>
              <a:cs typeface="Arial" panose="020B0604020202020204" pitchFamily="34" charset="0"/>
            </a:rPr>
            <a:t>в стоимость входит сборка-разборка корпуса компьютера и подключение необходимых кабелей при наличии технической возможности.</a:t>
          </a:r>
        </a:p>
        <a:p>
          <a:pPr algn="just"/>
          <a:endParaRPr lang="en-US" sz="1100" b="1" i="0" u="none" strike="noStrike" baseline="0">
            <a:solidFill>
              <a:schemeClr val="dk1"/>
            </a:solidFill>
            <a:latin typeface="+mn-lt"/>
            <a:ea typeface="+mn-ea"/>
            <a:cs typeface="Arial" panose="020B0604020202020204" pitchFamily="34" charset="0"/>
          </a:endParaRPr>
        </a:p>
        <a:p>
          <a:pPr algn="just"/>
          <a:r>
            <a:rPr lang="ru-RU" sz="1100" b="1" i="0" u="none" strike="noStrike" baseline="0">
              <a:solidFill>
                <a:schemeClr val="dk1"/>
              </a:solidFill>
              <a:latin typeface="+mn-lt"/>
              <a:ea typeface="+mn-ea"/>
              <a:cs typeface="Arial" panose="020B0604020202020204" pitchFamily="34" charset="0"/>
            </a:rPr>
            <a:t>Расширенная установка. Для оценки стоимости необходимо ответить на</a:t>
          </a:r>
        </a:p>
        <a:p>
          <a:pPr algn="just"/>
          <a:r>
            <a:rPr lang="ru-RU" sz="1100" b="1" i="0" u="none" strike="noStrike" baseline="0">
              <a:solidFill>
                <a:schemeClr val="dk1"/>
              </a:solidFill>
              <a:latin typeface="+mn-lt"/>
              <a:ea typeface="+mn-ea"/>
              <a:cs typeface="Arial" panose="020B0604020202020204" pitchFamily="34" charset="0"/>
            </a:rPr>
            <a:t>следующие вопросы:</a:t>
          </a:r>
        </a:p>
        <a:p>
          <a:pPr algn="just"/>
          <a:r>
            <a:rPr lang="ru-RU" sz="1100" b="0" i="0" u="none" strike="noStrike" baseline="0">
              <a:solidFill>
                <a:schemeClr val="dk1"/>
              </a:solidFill>
              <a:latin typeface="+mn-lt"/>
              <a:ea typeface="+mn-ea"/>
              <a:cs typeface="Arial" panose="020B0604020202020204" pitchFamily="34" charset="0"/>
            </a:rPr>
            <a:t>• Используется ли Сервер безопасности?</a:t>
          </a:r>
        </a:p>
        <a:p>
          <a:pPr algn="just"/>
          <a:r>
            <a:rPr lang="ru-RU" sz="1100" b="0" i="0" u="none" strike="noStrike" baseline="0">
              <a:solidFill>
                <a:schemeClr val="dk1"/>
              </a:solidFill>
              <a:latin typeface="+mn-lt"/>
              <a:ea typeface="+mn-ea"/>
              <a:cs typeface="Arial" panose="020B0604020202020204" pitchFamily="34" charset="0"/>
            </a:rPr>
            <a:t>• Используется ли Сервер лицензий?</a:t>
          </a:r>
        </a:p>
        <a:p>
          <a:pPr algn="just"/>
          <a:r>
            <a:rPr lang="ru-RU" sz="1100" b="0" i="0" u="none" strike="noStrike" baseline="0">
              <a:solidFill>
                <a:schemeClr val="dk1"/>
              </a:solidFill>
              <a:latin typeface="+mn-lt"/>
              <a:ea typeface="+mn-ea"/>
              <a:cs typeface="Arial" panose="020B0604020202020204" pitchFamily="34" charset="0"/>
            </a:rPr>
            <a:t>• Сколько рабочих станций?</a:t>
          </a:r>
        </a:p>
        <a:p>
          <a:pPr algn="just"/>
          <a:r>
            <a:rPr lang="ru-RU" sz="1100" b="0" i="0" u="none" strike="noStrike" baseline="0">
              <a:solidFill>
                <a:schemeClr val="dk1"/>
              </a:solidFill>
              <a:latin typeface="+mn-lt"/>
              <a:ea typeface="+mn-ea"/>
              <a:cs typeface="Arial" panose="020B0604020202020204" pitchFamily="34" charset="0"/>
            </a:rPr>
            <a:t>• Сколько пользователей на каждой рабочей станции?</a:t>
          </a:r>
        </a:p>
        <a:p>
          <a:pPr algn="just"/>
          <a:r>
            <a:rPr lang="ru-RU" sz="1100" b="0" i="0" u="none" strike="noStrike" baseline="0">
              <a:solidFill>
                <a:schemeClr val="dk1"/>
              </a:solidFill>
              <a:latin typeface="+mn-lt"/>
              <a:ea typeface="+mn-ea"/>
              <a:cs typeface="Arial" panose="020B0604020202020204" pitchFamily="34" charset="0"/>
            </a:rPr>
            <a:t>• Какие дополнительные механизмы должны использоваться (преобразование дисков,</a:t>
          </a:r>
          <a:r>
            <a:rPr lang="en-US" sz="1100" b="0" i="0" u="none" strike="noStrike" baseline="0">
              <a:solidFill>
                <a:schemeClr val="dk1"/>
              </a:solidFill>
              <a:latin typeface="+mn-lt"/>
              <a:ea typeface="+mn-ea"/>
              <a:cs typeface="Arial" panose="020B0604020202020204" pitchFamily="34" charset="0"/>
            </a:rPr>
            <a:t> </a:t>
          </a:r>
          <a:r>
            <a:rPr lang="ru-RU" sz="1100" b="0" i="0" u="none" strike="noStrike" baseline="0">
              <a:solidFill>
                <a:schemeClr val="dk1"/>
              </a:solidFill>
              <a:latin typeface="+mn-lt"/>
              <a:ea typeface="+mn-ea"/>
              <a:cs typeface="Arial" panose="020B0604020202020204" pitchFamily="34" charset="0"/>
            </a:rPr>
            <a:t>ЗПС, мандатный доступ, настройка прав доступа)?</a:t>
          </a:r>
        </a:p>
        <a:p>
          <a:pPr algn="just"/>
          <a:r>
            <a:rPr lang="ru-RU" sz="1100" b="0" i="0" u="none" strike="noStrike" baseline="0">
              <a:solidFill>
                <a:schemeClr val="dk1"/>
              </a:solidFill>
              <a:latin typeface="+mn-lt"/>
              <a:ea typeface="+mn-ea"/>
              <a:cs typeface="Arial" panose="020B0604020202020204" pitchFamily="34" charset="0"/>
            </a:rPr>
            <a:t>• Какое ПО используется на рабочих станциях?</a:t>
          </a:r>
        </a:p>
        <a:p>
          <a:pPr algn="just"/>
          <a:r>
            <a:rPr lang="ru-RU" sz="1100" b="0" i="0" u="none" strike="noStrike" baseline="0">
              <a:solidFill>
                <a:schemeClr val="dk1"/>
              </a:solidFill>
              <a:latin typeface="+mn-lt"/>
              <a:ea typeface="+mn-ea"/>
              <a:cs typeface="Arial" panose="020B0604020202020204" pitchFamily="34" charset="0"/>
            </a:rPr>
            <a:t>• Какова сетевая конфигурация?</a:t>
          </a:r>
        </a:p>
        <a:p>
          <a:pPr algn="just"/>
          <a:r>
            <a:rPr lang="ru-RU" sz="1100" b="0" i="0" u="none" strike="noStrike" baseline="0">
              <a:solidFill>
                <a:schemeClr val="dk1"/>
              </a:solidFill>
              <a:latin typeface="+mn-lt"/>
              <a:ea typeface="+mn-ea"/>
              <a:cs typeface="Arial" panose="020B0604020202020204" pitchFamily="34" charset="0"/>
            </a:rPr>
            <a:t>• Какие подготовительные работы и установку какого дополнительного ПО</a:t>
          </a:r>
          <a:r>
            <a:rPr lang="en-US" sz="1100" b="0" i="0" u="none" strike="noStrike" baseline="0">
              <a:solidFill>
                <a:schemeClr val="dk1"/>
              </a:solidFill>
              <a:latin typeface="+mn-lt"/>
              <a:ea typeface="+mn-ea"/>
              <a:cs typeface="Arial" panose="020B0604020202020204" pitchFamily="34" charset="0"/>
            </a:rPr>
            <a:t> </a:t>
          </a:r>
          <a:r>
            <a:rPr lang="ru-RU" sz="1100" b="0" i="0" u="none" strike="noStrike" baseline="0">
              <a:solidFill>
                <a:schemeClr val="dk1"/>
              </a:solidFill>
              <a:latin typeface="+mn-lt"/>
              <a:ea typeface="+mn-ea"/>
              <a:cs typeface="Arial" panose="020B0604020202020204" pitchFamily="34" charset="0"/>
            </a:rPr>
            <a:t>необходимо выполнить сотрудникам ЦЗИ ООО «Конфидент»?</a:t>
          </a:r>
          <a:endParaRPr lang="ru-RU" sz="1100">
            <a:effectLst/>
            <a:latin typeface="+mn-lt"/>
            <a:ea typeface="Calibri"/>
            <a:cs typeface="Arial" panose="020B0604020202020204" pitchFamily="34" charset="0"/>
          </a:endParaRPr>
        </a:p>
      </xdr:txBody>
    </xdr:sp>
    <xdr:clientData/>
  </xdr:twoCellAnchor>
  <xdr:twoCellAnchor>
    <xdr:from>
      <xdr:col>1</xdr:col>
      <xdr:colOff>9524</xdr:colOff>
      <xdr:row>45</xdr:row>
      <xdr:rowOff>40821</xdr:rowOff>
    </xdr:from>
    <xdr:to>
      <xdr:col>12</xdr:col>
      <xdr:colOff>21166</xdr:colOff>
      <xdr:row>47</xdr:row>
      <xdr:rowOff>81643</xdr:rowOff>
    </xdr:to>
    <xdr:grpSp>
      <xdr:nvGrpSpPr>
        <xdr:cNvPr id="6" name="Группа 5">
          <a:extLst>
            <a:ext uri="{FF2B5EF4-FFF2-40B4-BE49-F238E27FC236}">
              <a16:creationId xmlns:a16="http://schemas.microsoft.com/office/drawing/2014/main" xmlns="" id="{00000000-0008-0000-0900-000006000000}"/>
            </a:ext>
          </a:extLst>
        </xdr:cNvPr>
        <xdr:cNvGrpSpPr/>
      </xdr:nvGrpSpPr>
      <xdr:grpSpPr>
        <a:xfrm>
          <a:off x="98424" y="14233071"/>
          <a:ext cx="12597342" cy="409122"/>
          <a:chOff x="9525" y="13325475"/>
          <a:chExt cx="12372975" cy="1133198"/>
        </a:xfrm>
      </xdr:grpSpPr>
      <xdr:sp macro="" textlink="">
        <xdr:nvSpPr>
          <xdr:cNvPr id="7" name="TextBox 6">
            <a:extLst>
              <a:ext uri="{FF2B5EF4-FFF2-40B4-BE49-F238E27FC236}">
                <a16:creationId xmlns:a16="http://schemas.microsoft.com/office/drawing/2014/main" xmlns="" id="{00000000-0008-0000-0900-000007000000}"/>
              </a:ext>
            </a:extLst>
          </xdr:cNvPr>
          <xdr:cNvSpPr txBox="1"/>
        </xdr:nvSpPr>
        <xdr:spPr>
          <a:xfrm>
            <a:off x="9525" y="13429972"/>
            <a:ext cx="12372975" cy="10287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baseline="0">
                <a:solidFill>
                  <a:schemeClr val="dk1"/>
                </a:solidFill>
                <a:latin typeface="Arial" panose="020B0604020202020204" pitchFamily="34" charset="0"/>
                <a:ea typeface="+mn-ea"/>
                <a:cs typeface="Arial" panose="020B0604020202020204" pitchFamily="34" charset="0"/>
              </a:rPr>
              <a:t>* «x» – </a:t>
            </a:r>
            <a:r>
              <a:rPr lang="ru-RU" sz="1100" b="0" i="0" u="none" strike="noStrike" baseline="0">
                <a:solidFill>
                  <a:schemeClr val="dk1"/>
                </a:solidFill>
                <a:latin typeface="Arial" panose="020B0604020202020204" pitchFamily="34" charset="0"/>
                <a:ea typeface="+mn-ea"/>
                <a:cs typeface="Arial" panose="020B0604020202020204" pitchFamily="34" charset="0"/>
              </a:rPr>
              <a:t>диапазон приобретаемых лицензий по количеству рабочих станций, серверов.</a:t>
            </a:r>
          </a:p>
        </xdr:txBody>
      </xdr:sp>
      <xdr:cxnSp macro="">
        <xdr:nvCxnSpPr>
          <xdr:cNvPr id="8" name="Прямая соединительная линия 7">
            <a:extLst>
              <a:ext uri="{FF2B5EF4-FFF2-40B4-BE49-F238E27FC236}">
                <a16:creationId xmlns:a16="http://schemas.microsoft.com/office/drawing/2014/main" xmlns="" id="{00000000-0008-0000-0900-000008000000}"/>
              </a:ext>
            </a:extLst>
          </xdr:cNvPr>
          <xdr:cNvCxnSpPr/>
        </xdr:nvCxnSpPr>
        <xdr:spPr>
          <a:xfrm>
            <a:off x="76200" y="13325475"/>
            <a:ext cx="4838700" cy="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editAs="oneCell">
    <xdr:from>
      <xdr:col>0</xdr:col>
      <xdr:colOff>0</xdr:colOff>
      <xdr:row>21</xdr:row>
      <xdr:rowOff>21165</xdr:rowOff>
    </xdr:from>
    <xdr:to>
      <xdr:col>13</xdr:col>
      <xdr:colOff>6651</xdr:colOff>
      <xdr:row>21</xdr:row>
      <xdr:rowOff>550332</xdr:rowOff>
    </xdr:to>
    <xdr:pic>
      <xdr:nvPicPr>
        <xdr:cNvPr id="9" name="Рисунок 8">
          <a:extLst>
            <a:ext uri="{FF2B5EF4-FFF2-40B4-BE49-F238E27FC236}">
              <a16:creationId xmlns:a16="http://schemas.microsoft.com/office/drawing/2014/main" xmlns="" id="{00000000-0008-0000-09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7440082"/>
          <a:ext cx="12240984" cy="52916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12</xdr:col>
      <xdr:colOff>295275</xdr:colOff>
      <xdr:row>0</xdr:row>
      <xdr:rowOff>133350</xdr:rowOff>
    </xdr:from>
    <xdr:to>
      <xdr:col>12</xdr:col>
      <xdr:colOff>481034</xdr:colOff>
      <xdr:row>0</xdr:row>
      <xdr:rowOff>319109</xdr:rowOff>
    </xdr:to>
    <xdr:pic>
      <xdr:nvPicPr>
        <xdr:cNvPr id="4" name="Рисунок 3">
          <a:extLst>
            <a:ext uri="{FF2B5EF4-FFF2-40B4-BE49-F238E27FC236}">
              <a16:creationId xmlns:a16="http://schemas.microsoft.com/office/drawing/2014/main" xmlns="" id="{00000000-0008-0000-0A00-000004000000}"/>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7115175" y="133350"/>
          <a:ext cx="185759" cy="185759"/>
        </a:xfrm>
        <a:prstGeom prst="rect">
          <a:avLst/>
        </a:prstGeom>
      </xdr:spPr>
    </xdr:pic>
    <xdr:clientData/>
  </xdr:twoCellAnchor>
  <xdr:twoCellAnchor editAs="oneCell">
    <xdr:from>
      <xdr:col>12</xdr:col>
      <xdr:colOff>295275</xdr:colOff>
      <xdr:row>2</xdr:row>
      <xdr:rowOff>158198</xdr:rowOff>
    </xdr:from>
    <xdr:to>
      <xdr:col>12</xdr:col>
      <xdr:colOff>481034</xdr:colOff>
      <xdr:row>2</xdr:row>
      <xdr:rowOff>343957</xdr:rowOff>
    </xdr:to>
    <xdr:pic>
      <xdr:nvPicPr>
        <xdr:cNvPr id="16" name="Рисунок 15">
          <a:extLst>
            <a:ext uri="{FF2B5EF4-FFF2-40B4-BE49-F238E27FC236}">
              <a16:creationId xmlns:a16="http://schemas.microsoft.com/office/drawing/2014/main" xmlns="" id="{00000000-0008-0000-0A00-000010000000}"/>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7153275" y="2924589"/>
          <a:ext cx="185759" cy="185759"/>
        </a:xfrm>
        <a:prstGeom prst="rect">
          <a:avLst/>
        </a:prstGeom>
      </xdr:spPr>
    </xdr:pic>
    <xdr:clientData/>
  </xdr:twoCellAnchor>
  <xdr:twoCellAnchor editAs="oneCell">
    <xdr:from>
      <xdr:col>12</xdr:col>
      <xdr:colOff>295275</xdr:colOff>
      <xdr:row>5</xdr:row>
      <xdr:rowOff>158199</xdr:rowOff>
    </xdr:from>
    <xdr:to>
      <xdr:col>12</xdr:col>
      <xdr:colOff>481034</xdr:colOff>
      <xdr:row>5</xdr:row>
      <xdr:rowOff>343958</xdr:rowOff>
    </xdr:to>
    <xdr:pic>
      <xdr:nvPicPr>
        <xdr:cNvPr id="18" name="Рисунок 17">
          <a:extLst>
            <a:ext uri="{FF2B5EF4-FFF2-40B4-BE49-F238E27FC236}">
              <a16:creationId xmlns:a16="http://schemas.microsoft.com/office/drawing/2014/main" xmlns="" id="{00000000-0008-0000-0A00-000012000000}"/>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7153275" y="6204503"/>
          <a:ext cx="185759" cy="185759"/>
        </a:xfrm>
        <a:prstGeom prst="rect">
          <a:avLst/>
        </a:prstGeom>
      </xdr:spPr>
    </xdr:pic>
    <xdr:clientData/>
  </xdr:twoCellAnchor>
  <xdr:twoCellAnchor editAs="oneCell">
    <xdr:from>
      <xdr:col>12</xdr:col>
      <xdr:colOff>295275</xdr:colOff>
      <xdr:row>8</xdr:row>
      <xdr:rowOff>158199</xdr:rowOff>
    </xdr:from>
    <xdr:to>
      <xdr:col>12</xdr:col>
      <xdr:colOff>481034</xdr:colOff>
      <xdr:row>8</xdr:row>
      <xdr:rowOff>343958</xdr:rowOff>
    </xdr:to>
    <xdr:pic>
      <xdr:nvPicPr>
        <xdr:cNvPr id="20" name="Рисунок 19">
          <a:extLst>
            <a:ext uri="{FF2B5EF4-FFF2-40B4-BE49-F238E27FC236}">
              <a16:creationId xmlns:a16="http://schemas.microsoft.com/office/drawing/2014/main" xmlns="" id="{00000000-0008-0000-0A00-000014000000}"/>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7153275" y="6949938"/>
          <a:ext cx="185759" cy="185759"/>
        </a:xfrm>
        <a:prstGeom prst="rect">
          <a:avLst/>
        </a:prstGeom>
      </xdr:spPr>
    </xdr:pic>
    <xdr:clientData/>
  </xdr:twoCellAnchor>
  <xdr:twoCellAnchor editAs="oneCell">
    <xdr:from>
      <xdr:col>12</xdr:col>
      <xdr:colOff>295275</xdr:colOff>
      <xdr:row>11</xdr:row>
      <xdr:rowOff>158198</xdr:rowOff>
    </xdr:from>
    <xdr:to>
      <xdr:col>12</xdr:col>
      <xdr:colOff>481034</xdr:colOff>
      <xdr:row>11</xdr:row>
      <xdr:rowOff>343957</xdr:rowOff>
    </xdr:to>
    <xdr:pic>
      <xdr:nvPicPr>
        <xdr:cNvPr id="22" name="Рисунок 21">
          <a:extLst>
            <a:ext uri="{FF2B5EF4-FFF2-40B4-BE49-F238E27FC236}">
              <a16:creationId xmlns:a16="http://schemas.microsoft.com/office/drawing/2014/main" xmlns="" id="{00000000-0008-0000-0A00-000016000000}"/>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7153275" y="7695372"/>
          <a:ext cx="185759" cy="185759"/>
        </a:xfrm>
        <a:prstGeom prst="rect">
          <a:avLst/>
        </a:prstGeom>
      </xdr:spPr>
    </xdr:pic>
    <xdr:clientData/>
  </xdr:twoCellAnchor>
  <xdr:twoCellAnchor>
    <xdr:from>
      <xdr:col>12</xdr:col>
      <xdr:colOff>0</xdr:colOff>
      <xdr:row>0</xdr:row>
      <xdr:rowOff>9526</xdr:rowOff>
    </xdr:from>
    <xdr:to>
      <xdr:col>15</xdr:col>
      <xdr:colOff>0</xdr:colOff>
      <xdr:row>0</xdr:row>
      <xdr:rowOff>333376</xdr:rowOff>
    </xdr:to>
    <xdr:sp macro="" textlink="">
      <xdr:nvSpPr>
        <xdr:cNvPr id="3" name="Прямоугольник 2">
          <a:hlinkClick xmlns:r="http://schemas.openxmlformats.org/officeDocument/2006/relationships" r:id="rId2"/>
          <a:extLst>
            <a:ext uri="{FF2B5EF4-FFF2-40B4-BE49-F238E27FC236}">
              <a16:creationId xmlns:a16="http://schemas.microsoft.com/office/drawing/2014/main" xmlns="" id="{00000000-0008-0000-0A00-000003000000}"/>
            </a:ext>
          </a:extLst>
        </xdr:cNvPr>
        <xdr:cNvSpPr/>
      </xdr:nvSpPr>
      <xdr:spPr>
        <a:xfrm>
          <a:off x="6844393" y="9526"/>
          <a:ext cx="1836964" cy="3238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xdr:col>
      <xdr:colOff>0</xdr:colOff>
      <xdr:row>1</xdr:row>
      <xdr:rowOff>19049</xdr:rowOff>
    </xdr:from>
    <xdr:to>
      <xdr:col>17</xdr:col>
      <xdr:colOff>95250</xdr:colOff>
      <xdr:row>2</xdr:row>
      <xdr:rowOff>3106</xdr:rowOff>
    </xdr:to>
    <xdr:sp macro="" textlink="">
      <xdr:nvSpPr>
        <xdr:cNvPr id="5" name="TextBox 4">
          <a:extLst>
            <a:ext uri="{FF2B5EF4-FFF2-40B4-BE49-F238E27FC236}">
              <a16:creationId xmlns:a16="http://schemas.microsoft.com/office/drawing/2014/main" xmlns="" id="{00000000-0008-0000-0A00-000005000000}"/>
            </a:ext>
          </a:extLst>
        </xdr:cNvPr>
        <xdr:cNvSpPr txBox="1"/>
      </xdr:nvSpPr>
      <xdr:spPr>
        <a:xfrm>
          <a:off x="114300" y="380999"/>
          <a:ext cx="9848850" cy="51847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ru-RU" sz="1100" b="0" i="0" u="none" strike="noStrike" baseline="0">
              <a:solidFill>
                <a:schemeClr val="dk1"/>
              </a:solidFill>
              <a:latin typeface="+mn-lt"/>
              <a:ea typeface="+mn-ea"/>
              <a:cs typeface="Arial" panose="020B0604020202020204" pitchFamily="34" charset="0"/>
            </a:rPr>
            <a:t>Система защиты информации в виртуальных инфраструктурах </a:t>
          </a:r>
          <a:r>
            <a:rPr lang="en-US" sz="1100" b="0" i="0" u="none" strike="noStrike" baseline="0">
              <a:solidFill>
                <a:schemeClr val="dk1"/>
              </a:solidFill>
              <a:latin typeface="+mn-lt"/>
              <a:ea typeface="+mn-ea"/>
              <a:cs typeface="Arial" panose="020B0604020202020204" pitchFamily="34" charset="0"/>
            </a:rPr>
            <a:t>Dallas Lock </a:t>
          </a:r>
          <a:r>
            <a:rPr lang="ru-RU" sz="1100" b="0" i="0" u="none" strike="noStrike" baseline="0">
              <a:solidFill>
                <a:schemeClr val="dk1"/>
              </a:solidFill>
              <a:latin typeface="+mn-lt"/>
              <a:ea typeface="+mn-ea"/>
              <a:cs typeface="Arial" panose="020B0604020202020204" pitchFamily="34" charset="0"/>
            </a:rPr>
            <a:t>предназначена для комплексной многофункциональной защиты конфиденциальной информации от несанкционированного доступа в виртуальных средах на базе </a:t>
          </a:r>
          <a:r>
            <a:rPr lang="en-US" sz="1100" b="0" i="0" u="none" strike="noStrike" baseline="0">
              <a:solidFill>
                <a:schemeClr val="dk1"/>
              </a:solidFill>
              <a:latin typeface="+mn-lt"/>
              <a:ea typeface="+mn-ea"/>
              <a:cs typeface="Arial" panose="020B0604020202020204" pitchFamily="34" charset="0"/>
            </a:rPr>
            <a:t>oVirt, zVirt, «</a:t>
          </a:r>
          <a:r>
            <a:rPr lang="ru-RU" sz="1100" b="0" i="0" u="none" strike="noStrike" baseline="0">
              <a:solidFill>
                <a:schemeClr val="dk1"/>
              </a:solidFill>
              <a:latin typeface="+mn-lt"/>
              <a:ea typeface="+mn-ea"/>
              <a:cs typeface="Arial" panose="020B0604020202020204" pitchFamily="34" charset="0"/>
            </a:rPr>
            <a:t>РЕД Виртуализация», </a:t>
          </a:r>
          <a:r>
            <a:rPr lang="en-US" sz="1100" b="0" i="0" u="none" strike="noStrike" baseline="0">
              <a:solidFill>
                <a:schemeClr val="dk1"/>
              </a:solidFill>
              <a:latin typeface="+mn-lt"/>
              <a:ea typeface="+mn-ea"/>
              <a:cs typeface="Arial" panose="020B0604020202020204" pitchFamily="34" charset="0"/>
            </a:rPr>
            <a:t>HOSTVM, KVM, VMware™ vSphere </a:t>
          </a:r>
          <a:r>
            <a:rPr lang="ru-RU" sz="1100" b="0" i="0" u="none" strike="noStrike" baseline="0">
              <a:solidFill>
                <a:schemeClr val="dk1"/>
              </a:solidFill>
              <a:latin typeface="+mn-lt"/>
              <a:ea typeface="+mn-ea"/>
              <a:cs typeface="Arial" panose="020B0604020202020204" pitchFamily="34" charset="0"/>
            </a:rPr>
            <a:t>и </a:t>
          </a:r>
          <a:r>
            <a:rPr lang="en-US" sz="1100" b="0" i="0" u="none" strike="noStrike" baseline="0">
              <a:solidFill>
                <a:schemeClr val="dk1"/>
              </a:solidFill>
              <a:latin typeface="+mn-lt"/>
              <a:ea typeface="+mn-ea"/>
              <a:cs typeface="Arial" panose="020B0604020202020204" pitchFamily="34" charset="0"/>
            </a:rPr>
            <a:t>Microsoft™ Hyper-V (</a:t>
          </a:r>
          <a:r>
            <a:rPr lang="ru-RU" sz="1100" b="0" i="0" u="none" strike="noStrike" baseline="0">
              <a:solidFill>
                <a:schemeClr val="dk1"/>
              </a:solidFill>
              <a:latin typeface="+mn-lt"/>
              <a:ea typeface="+mn-ea"/>
              <a:cs typeface="Arial" panose="020B0604020202020204" pitchFamily="34" charset="0"/>
            </a:rPr>
            <a:t>гипервизоры </a:t>
          </a:r>
          <a:r>
            <a:rPr lang="en-US" sz="1100" b="0" i="0" u="none" strike="noStrike" baseline="0">
              <a:solidFill>
                <a:schemeClr val="dk1"/>
              </a:solidFill>
              <a:latin typeface="+mn-lt"/>
              <a:ea typeface="+mn-ea"/>
              <a:cs typeface="Arial" panose="020B0604020202020204" pitchFamily="34" charset="0"/>
            </a:rPr>
            <a:t>ESXi 5.5, 6.0, 6.5, 6.7, 7.0, Microsoft Hyper-V Server 2016, Microsoft Hyper-V Server 2019). </a:t>
          </a:r>
          <a:r>
            <a:rPr lang="ru-RU" sz="1100" b="0" i="0" u="none" strike="noStrike" baseline="0">
              <a:solidFill>
                <a:schemeClr val="dk1"/>
              </a:solidFill>
              <a:latin typeface="+mn-lt"/>
              <a:ea typeface="+mn-ea"/>
              <a:cs typeface="Arial" panose="020B0604020202020204" pitchFamily="34" charset="0"/>
            </a:rPr>
            <a:t>СЗИ ВИ </a:t>
          </a:r>
          <a:r>
            <a:rPr lang="en-US" sz="1100" b="0" i="0" u="none" strike="noStrike" baseline="0">
              <a:solidFill>
                <a:schemeClr val="dk1"/>
              </a:solidFill>
              <a:latin typeface="+mn-lt"/>
              <a:ea typeface="+mn-ea"/>
              <a:cs typeface="Arial" panose="020B0604020202020204" pitchFamily="34" charset="0"/>
            </a:rPr>
            <a:t>Dallas Lock </a:t>
          </a:r>
          <a:r>
            <a:rPr lang="ru-RU" sz="1100" b="0" i="0" u="none" strike="noStrike" baseline="0">
              <a:solidFill>
                <a:schemeClr val="dk1"/>
              </a:solidFill>
              <a:latin typeface="+mn-lt"/>
              <a:ea typeface="+mn-ea"/>
              <a:cs typeface="Arial" panose="020B0604020202020204" pitchFamily="34" charset="0"/>
            </a:rPr>
            <a:t>имеет две версии: «стандартную» и «расширенную». </a:t>
          </a:r>
        </a:p>
        <a:p>
          <a:pPr algn="just"/>
          <a:endParaRPr lang="ru-RU" sz="1100" b="0" i="0" u="none" strike="noStrike" baseline="0">
            <a:solidFill>
              <a:schemeClr val="dk1"/>
            </a:solidFill>
            <a:latin typeface="+mn-lt"/>
            <a:ea typeface="+mn-ea"/>
            <a:cs typeface="Arial" panose="020B0604020202020204" pitchFamily="34" charset="0"/>
          </a:endParaRPr>
        </a:p>
        <a:p>
          <a:pPr algn="just"/>
          <a:r>
            <a:rPr lang="ru-RU" sz="1100" b="0" i="0" u="none" strike="noStrike" baseline="0">
              <a:solidFill>
                <a:schemeClr val="dk1"/>
              </a:solidFill>
              <a:latin typeface="+mn-lt"/>
              <a:ea typeface="+mn-ea"/>
              <a:cs typeface="Arial" panose="020B0604020202020204" pitchFamily="34" charset="0"/>
            </a:rPr>
            <a:t>Возможно использование в АС до класса защищенности 1Г включительно, в ГИС до 1 класса защищенности включительно, в АСУ ТП до 1 класса защищенности включительно, в значимых объектах КИИ до 1 категории включительно, для обеспечения 1 уровня защищенности ПДн.</a:t>
          </a:r>
        </a:p>
        <a:p>
          <a:pPr algn="just"/>
          <a:endParaRPr lang="ru-RU" sz="1100" b="0" i="0" u="none" strike="noStrike" baseline="0">
            <a:solidFill>
              <a:schemeClr val="dk1"/>
            </a:solidFill>
            <a:latin typeface="+mn-lt"/>
            <a:ea typeface="+mn-ea"/>
            <a:cs typeface="Arial" panose="020B0604020202020204"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r>
            <a:rPr lang="ru-RU" sz="1100" b="1" i="0" baseline="0">
              <a:solidFill>
                <a:schemeClr val="dk1"/>
              </a:solidFill>
              <a:effectLst/>
              <a:latin typeface="+mn-lt"/>
              <a:ea typeface="+mn-ea"/>
              <a:cs typeface="+mn-cs"/>
            </a:rPr>
            <a:t>Ключевые особенности:</a:t>
          </a:r>
          <a:endParaRPr lang="ru-RU">
            <a:effectLst/>
          </a:endParaRPr>
        </a:p>
        <a:p>
          <a:pPr algn="just"/>
          <a:r>
            <a:rPr lang="ru-RU" sz="1100" b="0" i="0" u="none" strike="noStrike" baseline="0">
              <a:solidFill>
                <a:schemeClr val="dk1"/>
              </a:solidFill>
              <a:latin typeface="+mn-lt"/>
              <a:ea typeface="+mn-ea"/>
              <a:cs typeface="Arial" panose="020B0604020202020204" pitchFamily="34" charset="0"/>
            </a:rPr>
            <a:t>• Сканирование настроек виртуальной инфраструктуры;</a:t>
          </a:r>
        </a:p>
        <a:p>
          <a:pPr algn="just"/>
          <a:r>
            <a:rPr lang="ru-RU" sz="1100" b="0" i="0" u="none" strike="noStrike" baseline="0">
              <a:solidFill>
                <a:schemeClr val="dk1"/>
              </a:solidFill>
              <a:latin typeface="+mn-lt"/>
              <a:ea typeface="+mn-ea"/>
              <a:cs typeface="Arial" panose="020B0604020202020204" pitchFamily="34" charset="0"/>
            </a:rPr>
            <a:t>• Интеграция с ролевой моделью </a:t>
          </a:r>
          <a:r>
            <a:rPr lang="en-US" sz="1100" b="0" i="0" u="none" strike="noStrike" baseline="0">
              <a:solidFill>
                <a:schemeClr val="dk1"/>
              </a:solidFill>
              <a:latin typeface="+mn-lt"/>
              <a:ea typeface="+mn-ea"/>
              <a:cs typeface="Arial" panose="020B0604020202020204" pitchFamily="34" charset="0"/>
            </a:rPr>
            <a:t>VMware;</a:t>
          </a:r>
        </a:p>
        <a:p>
          <a:pPr algn="just"/>
          <a:r>
            <a:rPr lang="en-US" sz="1100" b="0" i="0" u="none" strike="noStrike" baseline="0">
              <a:solidFill>
                <a:schemeClr val="dk1"/>
              </a:solidFill>
              <a:latin typeface="+mn-lt"/>
              <a:ea typeface="+mn-ea"/>
              <a:cs typeface="Arial" panose="020B0604020202020204" pitchFamily="34" charset="0"/>
            </a:rPr>
            <a:t>• </a:t>
          </a:r>
          <a:r>
            <a:rPr lang="ru-RU" sz="1100" b="0" i="0" u="none" strike="noStrike" baseline="0">
              <a:solidFill>
                <a:schemeClr val="dk1"/>
              </a:solidFill>
              <a:latin typeface="+mn-lt"/>
              <a:ea typeface="+mn-ea"/>
              <a:cs typeface="Arial" panose="020B0604020202020204" pitchFamily="34" charset="0"/>
            </a:rPr>
            <a:t>Работа с несколькими облаками виртуализации;</a:t>
          </a:r>
        </a:p>
        <a:p>
          <a:pPr algn="just"/>
          <a:r>
            <a:rPr lang="ru-RU" sz="1100" b="0" i="0" u="none" strike="noStrike" baseline="0">
              <a:solidFill>
                <a:schemeClr val="dk1"/>
              </a:solidFill>
              <a:latin typeface="+mn-lt"/>
              <a:ea typeface="+mn-ea"/>
              <a:cs typeface="Arial" panose="020B0604020202020204" pitchFamily="34" charset="0"/>
            </a:rPr>
            <a:t>• Легко интегрируется в виртуальную инфраструктуру любого размера и вида;</a:t>
          </a:r>
        </a:p>
        <a:p>
          <a:pPr algn="just"/>
          <a:r>
            <a:rPr lang="ru-RU" sz="1100" b="0" i="0" u="none" strike="noStrike" baseline="0">
              <a:solidFill>
                <a:schemeClr val="dk1"/>
              </a:solidFill>
              <a:latin typeface="+mn-lt"/>
              <a:ea typeface="+mn-ea"/>
              <a:cs typeface="Arial" panose="020B0604020202020204" pitchFamily="34" charset="0"/>
            </a:rPr>
            <a:t>• Продвинутый механизм контроля целостности;</a:t>
          </a:r>
        </a:p>
        <a:p>
          <a:pPr algn="just"/>
          <a:r>
            <a:rPr lang="ru-RU" sz="1100" b="0" i="0" u="none" strike="noStrike" baseline="0">
              <a:solidFill>
                <a:schemeClr val="dk1"/>
              </a:solidFill>
              <a:latin typeface="+mn-lt"/>
              <a:ea typeface="+mn-ea"/>
              <a:cs typeface="Arial" panose="020B0604020202020204" pitchFamily="34" charset="0"/>
            </a:rPr>
            <a:t>• Возможность управления несколькими серверами виртуализации из единой консоли;</a:t>
          </a:r>
        </a:p>
        <a:p>
          <a:pPr algn="just"/>
          <a:r>
            <a:rPr lang="ru-RU" sz="1100" b="0" i="0" u="none" strike="noStrike" baseline="0">
              <a:solidFill>
                <a:schemeClr val="dk1"/>
              </a:solidFill>
              <a:latin typeface="+mn-lt"/>
              <a:ea typeface="+mn-ea"/>
              <a:cs typeface="Arial" panose="020B0604020202020204" pitchFamily="34" charset="0"/>
            </a:rPr>
            <a:t>• Лицензирование по количеству физических процессоров гипервизора </a:t>
          </a:r>
          <a:r>
            <a:rPr lang="en-US" sz="1100" b="0" i="0" u="none" strike="noStrike" baseline="0">
              <a:solidFill>
                <a:schemeClr val="dk1"/>
              </a:solidFill>
              <a:latin typeface="+mn-lt"/>
              <a:ea typeface="+mn-ea"/>
              <a:cs typeface="Arial" panose="020B0604020202020204" pitchFamily="34" charset="0"/>
            </a:rPr>
            <a:t>ESXi;</a:t>
          </a:r>
        </a:p>
        <a:p>
          <a:pPr algn="just"/>
          <a:r>
            <a:rPr lang="en-US" sz="1100" b="0" i="0" u="none" strike="noStrike" baseline="0">
              <a:solidFill>
                <a:schemeClr val="dk1"/>
              </a:solidFill>
              <a:latin typeface="+mn-lt"/>
              <a:ea typeface="+mn-ea"/>
              <a:cs typeface="Arial" panose="020B0604020202020204" pitchFamily="34" charset="0"/>
            </a:rPr>
            <a:t>• </a:t>
          </a:r>
          <a:r>
            <a:rPr lang="ru-RU" sz="1100" b="0" i="0" u="none" strike="noStrike" baseline="0">
              <a:solidFill>
                <a:schemeClr val="dk1"/>
              </a:solidFill>
              <a:latin typeface="+mn-lt"/>
              <a:ea typeface="+mn-ea"/>
              <a:cs typeface="Arial" panose="020B0604020202020204" pitchFamily="34" charset="0"/>
            </a:rPr>
            <a:t>Соответствие требованиям ФСТЭК России в части защиты среды виртуализации;</a:t>
          </a:r>
        </a:p>
        <a:p>
          <a:pPr algn="just"/>
          <a:r>
            <a:rPr lang="ru-RU" sz="1100" b="0" i="0" u="none" strike="noStrike" baseline="0">
              <a:solidFill>
                <a:schemeClr val="dk1"/>
              </a:solidFill>
              <a:latin typeface="+mn-lt"/>
              <a:ea typeface="+mn-ea"/>
              <a:cs typeface="Arial" panose="020B0604020202020204" pitchFamily="34" charset="0"/>
            </a:rPr>
            <a:t>• Возможно построение комплексного решения по защите информации в виртуализованной и физической ИТ-инфраструктуре;</a:t>
          </a:r>
        </a:p>
        <a:p>
          <a:pPr algn="just"/>
          <a:r>
            <a:rPr lang="ru-RU" sz="1100" b="0" i="0" u="none" strike="noStrike" baseline="0">
              <a:solidFill>
                <a:schemeClr val="dk1"/>
              </a:solidFill>
              <a:latin typeface="+mn-lt"/>
              <a:ea typeface="+mn-ea"/>
              <a:cs typeface="Arial" panose="020B0604020202020204" pitchFamily="34" charset="0"/>
            </a:rPr>
            <a:t>• Фильтрация сетевого трафика по предустановленным правилам; </a:t>
          </a:r>
        </a:p>
        <a:p>
          <a:pPr algn="just"/>
          <a:r>
            <a:rPr lang="ru-RU" sz="1100" b="0" i="0" u="none" strike="noStrike" baseline="0">
              <a:solidFill>
                <a:schemeClr val="dk1"/>
              </a:solidFill>
              <a:latin typeface="+mn-lt"/>
              <a:ea typeface="+mn-ea"/>
              <a:cs typeface="Arial" panose="020B0604020202020204" pitchFamily="34" charset="0"/>
            </a:rPr>
            <a:t>•Регистрация событий безопасности в виртуальной среде.</a:t>
          </a:r>
        </a:p>
        <a:p>
          <a:endParaRPr lang="ru-RU">
            <a:effectLst/>
          </a:endParaRPr>
        </a:p>
        <a:p>
          <a:pPr eaLnBrk="1" fontAlgn="auto" latinLnBrk="0" hangingPunct="1"/>
          <a:r>
            <a:rPr lang="ru-RU" sz="1100" b="1" i="0" baseline="0">
              <a:solidFill>
                <a:schemeClr val="dk1"/>
              </a:solidFill>
              <a:effectLst/>
              <a:latin typeface="+mn-lt"/>
              <a:ea typeface="+mn-ea"/>
              <a:cs typeface="+mn-cs"/>
            </a:rPr>
            <a:t>Дополнительные особенности расширенной версии:</a:t>
          </a:r>
        </a:p>
        <a:p>
          <a:pPr algn="just"/>
          <a:r>
            <a:rPr lang="ru-RU" sz="1100" b="0" i="0" u="none" strike="noStrike" baseline="0">
              <a:solidFill>
                <a:schemeClr val="dk1"/>
              </a:solidFill>
              <a:latin typeface="+mn-lt"/>
              <a:ea typeface="+mn-ea"/>
              <a:cs typeface="Arial" panose="020B0604020202020204" pitchFamily="34" charset="0"/>
            </a:rPr>
            <a:t>• Мониторинг виртуальной инфраструктуры с помощью графической панели;</a:t>
          </a:r>
        </a:p>
        <a:p>
          <a:pPr algn="just"/>
          <a:r>
            <a:rPr lang="ru-RU" sz="1100" b="0" i="0" u="none" strike="noStrike" baseline="0">
              <a:solidFill>
                <a:schemeClr val="dk1"/>
              </a:solidFill>
              <a:latin typeface="+mn-lt"/>
              <a:ea typeface="+mn-ea"/>
              <a:cs typeface="Arial" panose="020B0604020202020204" pitchFamily="34" charset="0"/>
            </a:rPr>
            <a:t>• Поддержка серверов управления </a:t>
          </a:r>
          <a:r>
            <a:rPr lang="en-US" sz="1100" b="0" i="0" u="none" strike="noStrike" baseline="0">
              <a:solidFill>
                <a:schemeClr val="dk1"/>
              </a:solidFill>
              <a:latin typeface="+mn-lt"/>
              <a:ea typeface="+mn-ea"/>
              <a:cs typeface="Arial" panose="020B0604020202020204" pitchFamily="34" charset="0"/>
            </a:rPr>
            <a:t>vCenter Linked Mode;</a:t>
          </a:r>
        </a:p>
        <a:p>
          <a:pPr algn="just"/>
          <a:r>
            <a:rPr lang="en-US" sz="1100" b="0" i="0" u="none" strike="noStrike" baseline="0">
              <a:solidFill>
                <a:schemeClr val="dk1"/>
              </a:solidFill>
              <a:latin typeface="+mn-lt"/>
              <a:ea typeface="+mn-ea"/>
              <a:cs typeface="Arial" panose="020B0604020202020204" pitchFamily="34" charset="0"/>
            </a:rPr>
            <a:t>• </a:t>
          </a:r>
          <a:r>
            <a:rPr lang="ru-RU" sz="1100" b="0" i="0" u="none" strike="noStrike" baseline="0">
              <a:solidFill>
                <a:schemeClr val="dk1"/>
              </a:solidFill>
              <a:latin typeface="+mn-lt"/>
              <a:ea typeface="+mn-ea"/>
              <a:cs typeface="Arial" panose="020B0604020202020204" pitchFamily="34" charset="0"/>
            </a:rPr>
            <a:t>Поддержка </a:t>
          </a:r>
          <a:r>
            <a:rPr lang="en-US" sz="1100" b="0" i="0" u="none" strike="noStrike" baseline="0">
              <a:solidFill>
                <a:schemeClr val="dk1"/>
              </a:solidFill>
              <a:latin typeface="+mn-lt"/>
              <a:ea typeface="+mn-ea"/>
              <a:cs typeface="Arial" panose="020B0604020202020204" pitchFamily="34" charset="0"/>
            </a:rPr>
            <a:t>VMware Auto-Deploy;</a:t>
          </a:r>
        </a:p>
        <a:p>
          <a:pPr algn="just"/>
          <a:r>
            <a:rPr lang="en-US" sz="1100" b="0" i="0" u="none" strike="noStrike" baseline="0">
              <a:solidFill>
                <a:schemeClr val="dk1"/>
              </a:solidFill>
              <a:latin typeface="+mn-lt"/>
              <a:ea typeface="+mn-ea"/>
              <a:cs typeface="Arial" panose="020B0604020202020204" pitchFamily="34" charset="0"/>
            </a:rPr>
            <a:t>• </a:t>
          </a:r>
          <a:r>
            <a:rPr lang="ru-RU" sz="1100" b="0" i="0" u="none" strike="noStrike" baseline="0">
              <a:solidFill>
                <a:schemeClr val="dk1"/>
              </a:solidFill>
              <a:latin typeface="+mn-lt"/>
              <a:ea typeface="+mn-ea"/>
              <a:cs typeface="Arial" panose="020B0604020202020204" pitchFamily="34" charset="0"/>
            </a:rPr>
            <a:t>Поддержка </a:t>
          </a:r>
          <a:r>
            <a:rPr lang="en-US" sz="1100" b="0" i="0" u="none" strike="noStrike" baseline="0">
              <a:solidFill>
                <a:schemeClr val="dk1"/>
              </a:solidFill>
              <a:latin typeface="+mn-lt"/>
              <a:ea typeface="+mn-ea"/>
              <a:cs typeface="Arial" panose="020B0604020202020204" pitchFamily="34" charset="0"/>
            </a:rPr>
            <a:t>vCenter High Availability;</a:t>
          </a:r>
        </a:p>
        <a:p>
          <a:pPr algn="just"/>
          <a:r>
            <a:rPr lang="en-US" sz="1100" b="0" i="0" u="none" strike="noStrike" baseline="0">
              <a:solidFill>
                <a:schemeClr val="dk1"/>
              </a:solidFill>
              <a:latin typeface="+mn-lt"/>
              <a:ea typeface="+mn-ea"/>
              <a:cs typeface="Arial" panose="020B0604020202020204" pitchFamily="34" charset="0"/>
            </a:rPr>
            <a:t>• </a:t>
          </a:r>
          <a:r>
            <a:rPr lang="ru-RU" sz="1100" b="0" i="0" u="none" strike="noStrike" baseline="0">
              <a:solidFill>
                <a:schemeClr val="dk1"/>
              </a:solidFill>
              <a:latin typeface="+mn-lt"/>
              <a:ea typeface="+mn-ea"/>
              <a:cs typeface="Arial" panose="020B0604020202020204" pitchFamily="34" charset="0"/>
            </a:rPr>
            <a:t>Контроль управления серверами </a:t>
          </a:r>
          <a:r>
            <a:rPr lang="en-US" sz="1100" b="0" i="0" u="none" strike="noStrike" baseline="0">
              <a:solidFill>
                <a:schemeClr val="dk1"/>
              </a:solidFill>
              <a:latin typeface="+mn-lt"/>
              <a:ea typeface="+mn-ea"/>
              <a:cs typeface="Arial" panose="020B0604020202020204" pitchFamily="34" charset="0"/>
            </a:rPr>
            <a:t>Hyper-V </a:t>
          </a:r>
          <a:r>
            <a:rPr lang="ru-RU" sz="1100" b="0" i="0" u="none" strike="noStrike" baseline="0">
              <a:solidFill>
                <a:schemeClr val="dk1"/>
              </a:solidFill>
              <a:latin typeface="+mn-lt"/>
              <a:ea typeface="+mn-ea"/>
              <a:cs typeface="Arial" panose="020B0604020202020204" pitchFamily="34" charset="0"/>
            </a:rPr>
            <a:t>через </a:t>
          </a:r>
          <a:r>
            <a:rPr lang="en-US" sz="1100" b="0" i="0" u="none" strike="noStrike" baseline="0">
              <a:solidFill>
                <a:schemeClr val="dk1"/>
              </a:solidFill>
              <a:latin typeface="+mn-lt"/>
              <a:ea typeface="+mn-ea"/>
              <a:cs typeface="Arial" panose="020B0604020202020204" pitchFamily="34" charset="0"/>
            </a:rPr>
            <a:t>System Center Virtual Machine Manager;</a:t>
          </a:r>
        </a:p>
        <a:p>
          <a:pPr algn="just"/>
          <a:r>
            <a:rPr lang="en-US" sz="1100" b="0" i="0" u="none" strike="noStrike" baseline="0">
              <a:solidFill>
                <a:schemeClr val="dk1"/>
              </a:solidFill>
              <a:latin typeface="+mn-lt"/>
              <a:ea typeface="+mn-ea"/>
              <a:cs typeface="Arial" panose="020B0604020202020204" pitchFamily="34" charset="0"/>
            </a:rPr>
            <a:t>• </a:t>
          </a:r>
          <a:r>
            <a:rPr lang="ru-RU" sz="1100" b="0" i="0" u="none" strike="noStrike" baseline="0">
              <a:solidFill>
                <a:schemeClr val="dk1"/>
              </a:solidFill>
              <a:latin typeface="+mn-lt"/>
              <a:ea typeface="+mn-ea"/>
              <a:cs typeface="Arial" panose="020B0604020202020204" pitchFamily="34" charset="0"/>
            </a:rPr>
            <a:t>Контроль управления через </a:t>
          </a:r>
          <a:r>
            <a:rPr lang="en-US" sz="1100" b="0" i="0" u="none" strike="noStrike" baseline="0">
              <a:solidFill>
                <a:schemeClr val="dk1"/>
              </a:solidFill>
              <a:latin typeface="+mn-lt"/>
              <a:ea typeface="+mn-ea"/>
              <a:cs typeface="Arial" panose="020B0604020202020204" pitchFamily="34" charset="0"/>
            </a:rPr>
            <a:t>Failover Cluster Manager;</a:t>
          </a:r>
        </a:p>
        <a:p>
          <a:pPr algn="just"/>
          <a:r>
            <a:rPr lang="en-US" sz="1100" b="0" i="0" u="none" strike="noStrike" baseline="0">
              <a:solidFill>
                <a:schemeClr val="dk1"/>
              </a:solidFill>
              <a:latin typeface="+mn-lt"/>
              <a:ea typeface="+mn-ea"/>
              <a:cs typeface="Arial" panose="020B0604020202020204" pitchFamily="34" charset="0"/>
            </a:rPr>
            <a:t>• </a:t>
          </a:r>
          <a:r>
            <a:rPr lang="ru-RU" sz="1100" b="0" i="0" u="none" strike="noStrike" baseline="0">
              <a:solidFill>
                <a:schemeClr val="dk1"/>
              </a:solidFill>
              <a:latin typeface="+mn-lt"/>
              <a:ea typeface="+mn-ea"/>
              <a:cs typeface="Arial" panose="020B0604020202020204" pitchFamily="34" charset="0"/>
            </a:rPr>
            <a:t>Поддержка </a:t>
          </a:r>
          <a:r>
            <a:rPr lang="en-US" sz="1100" b="0" i="0" u="none" strike="noStrike" baseline="0">
              <a:solidFill>
                <a:schemeClr val="dk1"/>
              </a:solidFill>
              <a:latin typeface="+mn-lt"/>
              <a:ea typeface="+mn-ea"/>
              <a:cs typeface="Arial" panose="020B0604020202020204" pitchFamily="34" charset="0"/>
            </a:rPr>
            <a:t>VMware Fault Tolerance.</a:t>
          </a:r>
        </a:p>
        <a:p>
          <a:pPr algn="just"/>
          <a:endParaRPr lang="ru-RU" sz="1100" b="0" i="0" u="none" strike="noStrike" baseline="0">
            <a:solidFill>
              <a:schemeClr val="dk1"/>
            </a:solidFill>
            <a:latin typeface="+mn-lt"/>
            <a:ea typeface="+mn-ea"/>
            <a:cs typeface="Arial" panose="020B0604020202020204" pitchFamily="34" charset="0"/>
          </a:endParaRPr>
        </a:p>
      </xdr:txBody>
    </xdr:sp>
    <xdr:clientData/>
  </xdr:twoCellAnchor>
  <xdr:twoCellAnchor>
    <xdr:from>
      <xdr:col>11</xdr:col>
      <xdr:colOff>598715</xdr:colOff>
      <xdr:row>2</xdr:row>
      <xdr:rowOff>34374</xdr:rowOff>
    </xdr:from>
    <xdr:to>
      <xdr:col>14</xdr:col>
      <xdr:colOff>598714</xdr:colOff>
      <xdr:row>2</xdr:row>
      <xdr:rowOff>358224</xdr:rowOff>
    </xdr:to>
    <xdr:sp macro="" textlink="">
      <xdr:nvSpPr>
        <xdr:cNvPr id="15" name="Прямоугольник 14">
          <a:hlinkClick xmlns:r="http://schemas.openxmlformats.org/officeDocument/2006/relationships" r:id="rId3"/>
          <a:extLst>
            <a:ext uri="{FF2B5EF4-FFF2-40B4-BE49-F238E27FC236}">
              <a16:creationId xmlns:a16="http://schemas.microsoft.com/office/drawing/2014/main" xmlns="" id="{00000000-0008-0000-0A00-00000F000000}"/>
            </a:ext>
          </a:extLst>
        </xdr:cNvPr>
        <xdr:cNvSpPr/>
      </xdr:nvSpPr>
      <xdr:spPr>
        <a:xfrm>
          <a:off x="6830786" y="3926017"/>
          <a:ext cx="1836964" cy="3238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12</xdr:col>
      <xdr:colOff>13607</xdr:colOff>
      <xdr:row>5</xdr:row>
      <xdr:rowOff>34375</xdr:rowOff>
    </xdr:from>
    <xdr:to>
      <xdr:col>15</xdr:col>
      <xdr:colOff>13607</xdr:colOff>
      <xdr:row>5</xdr:row>
      <xdr:rowOff>358225</xdr:rowOff>
    </xdr:to>
    <xdr:sp macro="" textlink="">
      <xdr:nvSpPr>
        <xdr:cNvPr id="17" name="Прямоугольник 16">
          <a:hlinkClick xmlns:r="http://schemas.openxmlformats.org/officeDocument/2006/relationships" r:id="rId4"/>
          <a:extLst>
            <a:ext uri="{FF2B5EF4-FFF2-40B4-BE49-F238E27FC236}">
              <a16:creationId xmlns:a16="http://schemas.microsoft.com/office/drawing/2014/main" xmlns="" id="{00000000-0008-0000-0A00-000011000000}"/>
            </a:ext>
          </a:extLst>
        </xdr:cNvPr>
        <xdr:cNvSpPr/>
      </xdr:nvSpPr>
      <xdr:spPr>
        <a:xfrm>
          <a:off x="6858000" y="9028696"/>
          <a:ext cx="1836964" cy="3238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12</xdr:col>
      <xdr:colOff>0</xdr:colOff>
      <xdr:row>8</xdr:row>
      <xdr:rowOff>34375</xdr:rowOff>
    </xdr:from>
    <xdr:to>
      <xdr:col>15</xdr:col>
      <xdr:colOff>0</xdr:colOff>
      <xdr:row>8</xdr:row>
      <xdr:rowOff>358225</xdr:rowOff>
    </xdr:to>
    <xdr:sp macro="" textlink="">
      <xdr:nvSpPr>
        <xdr:cNvPr id="19" name="Прямоугольник 18">
          <a:hlinkClick xmlns:r="http://schemas.openxmlformats.org/officeDocument/2006/relationships" r:id="rId5"/>
          <a:extLst>
            <a:ext uri="{FF2B5EF4-FFF2-40B4-BE49-F238E27FC236}">
              <a16:creationId xmlns:a16="http://schemas.microsoft.com/office/drawing/2014/main" xmlns="" id="{00000000-0008-0000-0A00-000013000000}"/>
            </a:ext>
          </a:extLst>
        </xdr:cNvPr>
        <xdr:cNvSpPr/>
      </xdr:nvSpPr>
      <xdr:spPr>
        <a:xfrm>
          <a:off x="6844393" y="12444089"/>
          <a:ext cx="1836964" cy="3238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11</xdr:col>
      <xdr:colOff>598715</xdr:colOff>
      <xdr:row>11</xdr:row>
      <xdr:rowOff>34374</xdr:rowOff>
    </xdr:from>
    <xdr:to>
      <xdr:col>14</xdr:col>
      <xdr:colOff>598714</xdr:colOff>
      <xdr:row>11</xdr:row>
      <xdr:rowOff>358224</xdr:rowOff>
    </xdr:to>
    <xdr:sp macro="" textlink="">
      <xdr:nvSpPr>
        <xdr:cNvPr id="21" name="Прямоугольник 20">
          <a:hlinkClick xmlns:r="http://schemas.openxmlformats.org/officeDocument/2006/relationships" r:id="rId6"/>
          <a:extLst>
            <a:ext uri="{FF2B5EF4-FFF2-40B4-BE49-F238E27FC236}">
              <a16:creationId xmlns:a16="http://schemas.microsoft.com/office/drawing/2014/main" xmlns="" id="{00000000-0008-0000-0A00-000015000000}"/>
            </a:ext>
          </a:extLst>
        </xdr:cNvPr>
        <xdr:cNvSpPr/>
      </xdr:nvSpPr>
      <xdr:spPr>
        <a:xfrm>
          <a:off x="6830786" y="17669231"/>
          <a:ext cx="1836964" cy="3238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xdr:col>
      <xdr:colOff>0</xdr:colOff>
      <xdr:row>3</xdr:row>
      <xdr:rowOff>27334</xdr:rowOff>
    </xdr:from>
    <xdr:to>
      <xdr:col>16</xdr:col>
      <xdr:colOff>590550</xdr:colOff>
      <xdr:row>4</xdr:row>
      <xdr:rowOff>2843068</xdr:rowOff>
    </xdr:to>
    <xdr:sp macro="" textlink="">
      <xdr:nvSpPr>
        <xdr:cNvPr id="31" name="TextBox 30">
          <a:extLst>
            <a:ext uri="{FF2B5EF4-FFF2-40B4-BE49-F238E27FC236}">
              <a16:creationId xmlns:a16="http://schemas.microsoft.com/office/drawing/2014/main" xmlns="" id="{00000000-0008-0000-0A00-00001F000000}"/>
            </a:ext>
          </a:extLst>
        </xdr:cNvPr>
        <xdr:cNvSpPr txBox="1"/>
      </xdr:nvSpPr>
      <xdr:spPr>
        <a:xfrm>
          <a:off x="115455" y="5944379"/>
          <a:ext cx="9682595" cy="80111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just" defTabSz="914400" eaLnBrk="1" fontAlgn="auto" latinLnBrk="0" hangingPunct="1">
            <a:lnSpc>
              <a:spcPct val="100000"/>
            </a:lnSpc>
            <a:spcBef>
              <a:spcPts val="0"/>
            </a:spcBef>
            <a:spcAft>
              <a:spcPts val="0"/>
            </a:spcAft>
            <a:buClrTx/>
            <a:buSzTx/>
            <a:buFontTx/>
            <a:buNone/>
            <a:tabLst/>
            <a:defRPr/>
          </a:pPr>
          <a:r>
            <a:rPr lang="ru-RU" sz="1100" b="0" i="0" baseline="0">
              <a:solidFill>
                <a:schemeClr val="dk1"/>
              </a:solidFill>
              <a:effectLst/>
              <a:latin typeface="+mn-lt"/>
              <a:ea typeface="+mn-ea"/>
              <a:cs typeface="+mn-cs"/>
            </a:rPr>
            <a:t>Средство доверенной загрузки (СДЗ) </a:t>
          </a:r>
          <a:r>
            <a:rPr lang="en-US" sz="1100" b="0" i="0" baseline="0">
              <a:solidFill>
                <a:schemeClr val="dk1"/>
              </a:solidFill>
              <a:effectLst/>
              <a:latin typeface="+mn-lt"/>
              <a:ea typeface="+mn-ea"/>
              <a:cs typeface="+mn-cs"/>
            </a:rPr>
            <a:t>Dallas Lock — </a:t>
          </a:r>
          <a:r>
            <a:rPr lang="ru-RU" sz="1100" b="0" i="0" baseline="0">
              <a:solidFill>
                <a:schemeClr val="dk1"/>
              </a:solidFill>
              <a:effectLst/>
              <a:latin typeface="+mn-lt"/>
              <a:ea typeface="+mn-ea"/>
              <a:cs typeface="+mn-cs"/>
            </a:rPr>
            <a:t>программно-аппаратное средство, блокирующее попытки несанкционированной загрузки нештатной операционной системы. СДЗ </a:t>
          </a:r>
          <a:r>
            <a:rPr lang="en-US" sz="1100" b="0" i="0" baseline="0">
              <a:solidFill>
                <a:schemeClr val="dk1"/>
              </a:solidFill>
              <a:effectLst/>
              <a:latin typeface="+mn-lt"/>
              <a:ea typeface="+mn-ea"/>
              <a:cs typeface="+mn-cs"/>
            </a:rPr>
            <a:t>Dallas Lock </a:t>
          </a:r>
          <a:r>
            <a:rPr lang="ru-RU" sz="1100" b="0" i="0" baseline="0">
              <a:solidFill>
                <a:schemeClr val="dk1"/>
              </a:solidFill>
              <a:effectLst/>
              <a:latin typeface="+mn-lt"/>
              <a:ea typeface="+mn-ea"/>
              <a:cs typeface="+mn-cs"/>
            </a:rPr>
            <a:t>выполняет свои функции (включая администрирование параметров изделия и просмотр журнала) до начала загрузки штатной операционной системы. Предназначено для защиты информации, содержащей сведения, составляющие государственную тайну до уровня «совершенно секретно» включительно, и иной информации с ограниченным доступом. СДЗ </a:t>
          </a:r>
          <a:r>
            <a:rPr lang="en-US" sz="1100" b="0" i="0" baseline="0">
              <a:solidFill>
                <a:schemeClr val="dk1"/>
              </a:solidFill>
              <a:effectLst/>
              <a:latin typeface="+mn-lt"/>
              <a:ea typeface="+mn-ea"/>
              <a:cs typeface="+mn-cs"/>
            </a:rPr>
            <a:t>Dallas Lock </a:t>
          </a:r>
          <a:r>
            <a:rPr lang="ru-RU" sz="1100" b="0" i="0" baseline="0">
              <a:solidFill>
                <a:schemeClr val="dk1"/>
              </a:solidFill>
              <a:effectLst/>
              <a:latin typeface="+mn-lt"/>
              <a:ea typeface="+mn-ea"/>
              <a:cs typeface="+mn-cs"/>
            </a:rPr>
            <a:t>выпускается в двух вариантах: ПР (СДЗ уровня платы расширения); УБ (СДЗ уровня базовой системы ввода-вывода).</a:t>
          </a:r>
        </a:p>
        <a:p>
          <a:pPr marL="0" marR="0" lvl="0" indent="0" algn="just" defTabSz="914400" eaLnBrk="1" fontAlgn="auto" latinLnBrk="0" hangingPunct="1">
            <a:lnSpc>
              <a:spcPct val="100000"/>
            </a:lnSpc>
            <a:spcBef>
              <a:spcPts val="0"/>
            </a:spcBef>
            <a:spcAft>
              <a:spcPts val="0"/>
            </a:spcAft>
            <a:buClrTx/>
            <a:buSzTx/>
            <a:buFontTx/>
            <a:buNone/>
            <a:tabLst/>
            <a:defRPr/>
          </a:pPr>
          <a:endParaRPr lang="ru-RU" sz="1100" b="0" i="0" baseline="0">
            <a:solidFill>
              <a:schemeClr val="dk1"/>
            </a:solidFill>
            <a:effectLst/>
            <a:latin typeface="+mn-lt"/>
            <a:ea typeface="+mn-ea"/>
            <a:cs typeface="+mn-cs"/>
          </a:endParaRPr>
        </a:p>
        <a:p>
          <a:pPr marL="0" marR="0" lvl="0" indent="0" algn="just" defTabSz="914400" eaLnBrk="1" fontAlgn="auto" latinLnBrk="0" hangingPunct="1">
            <a:lnSpc>
              <a:spcPct val="100000"/>
            </a:lnSpc>
            <a:spcBef>
              <a:spcPts val="0"/>
            </a:spcBef>
            <a:spcAft>
              <a:spcPts val="0"/>
            </a:spcAft>
            <a:buClrTx/>
            <a:buSzTx/>
            <a:buFontTx/>
            <a:buNone/>
            <a:tabLst/>
            <a:defRPr/>
          </a:pPr>
          <a:r>
            <a:rPr lang="ru-RU" sz="1100" b="1" i="0" baseline="0">
              <a:solidFill>
                <a:schemeClr val="dk1"/>
              </a:solidFill>
              <a:effectLst/>
              <a:latin typeface="+mn-lt"/>
              <a:ea typeface="+mn-ea"/>
              <a:cs typeface="+mn-cs"/>
            </a:rPr>
            <a:t>Ключевые особенности СДЗ ПР:</a:t>
          </a:r>
          <a:endParaRPr lang="ru-RU">
            <a:effectLst/>
          </a:endParaRPr>
        </a:p>
        <a:p>
          <a:pPr marL="0" marR="0" lvl="0" indent="0" algn="just" defTabSz="914400" eaLnBrk="1" fontAlgn="auto" latinLnBrk="0" hangingPunct="1">
            <a:lnSpc>
              <a:spcPct val="100000"/>
            </a:lnSpc>
            <a:spcBef>
              <a:spcPts val="0"/>
            </a:spcBef>
            <a:spcAft>
              <a:spcPts val="0"/>
            </a:spcAft>
            <a:buClrTx/>
            <a:buSzTx/>
            <a:buFontTx/>
            <a:buNone/>
            <a:tabLst/>
            <a:defRPr/>
          </a:pPr>
          <a:r>
            <a:rPr lang="ru-RU" sz="1100" b="0" i="0" baseline="0">
              <a:solidFill>
                <a:schemeClr val="dk1"/>
              </a:solidFill>
              <a:effectLst/>
              <a:latin typeface="+mn-lt"/>
              <a:ea typeface="+mn-ea"/>
              <a:cs typeface="+mn-cs"/>
            </a:rPr>
            <a:t>• Интерфейсы подключения: </a:t>
          </a:r>
          <a:r>
            <a:rPr lang="en-US" sz="1100" b="0" i="0" baseline="0">
              <a:solidFill>
                <a:schemeClr val="dk1"/>
              </a:solidFill>
              <a:effectLst/>
              <a:latin typeface="+mn-lt"/>
              <a:ea typeface="+mn-ea"/>
              <a:cs typeface="+mn-cs"/>
            </a:rPr>
            <a:t>PCI Express, Mini PCI </a:t>
          </a:r>
          <a:r>
            <a:rPr lang="ru-RU" sz="1100" b="0" i="0" baseline="0">
              <a:solidFill>
                <a:schemeClr val="dk1"/>
              </a:solidFill>
              <a:effectLst/>
              <a:latin typeface="+mn-lt"/>
              <a:ea typeface="+mn-ea"/>
              <a:cs typeface="+mn-cs"/>
            </a:rPr>
            <a:t>Е</a:t>
          </a:r>
          <a:r>
            <a:rPr lang="en-US" sz="1100" b="0" i="0" baseline="0">
              <a:solidFill>
                <a:schemeClr val="dk1"/>
              </a:solidFill>
              <a:effectLst/>
              <a:latin typeface="+mn-lt"/>
              <a:ea typeface="+mn-ea"/>
              <a:cs typeface="+mn-cs"/>
            </a:rPr>
            <a:t>xpress, </a:t>
          </a:r>
          <a:r>
            <a:rPr lang="ru-RU" sz="1100" b="0" i="0" baseline="0">
              <a:solidFill>
                <a:schemeClr val="dk1"/>
              </a:solidFill>
              <a:effectLst/>
              <a:latin typeface="+mn-lt"/>
              <a:ea typeface="+mn-ea"/>
              <a:cs typeface="+mn-cs"/>
            </a:rPr>
            <a:t>М.2.</a:t>
          </a:r>
        </a:p>
        <a:p>
          <a:pPr marL="0" marR="0" lvl="0" indent="0" algn="just" defTabSz="914400" eaLnBrk="1" fontAlgn="auto" latinLnBrk="0" hangingPunct="1">
            <a:lnSpc>
              <a:spcPct val="100000"/>
            </a:lnSpc>
            <a:spcBef>
              <a:spcPts val="0"/>
            </a:spcBef>
            <a:spcAft>
              <a:spcPts val="0"/>
            </a:spcAft>
            <a:buClrTx/>
            <a:buSzTx/>
            <a:buFontTx/>
            <a:buNone/>
            <a:tabLst/>
            <a:defRPr/>
          </a:pPr>
          <a:r>
            <a:rPr lang="ru-RU" sz="1100" b="0" i="0" baseline="0">
              <a:solidFill>
                <a:schemeClr val="dk1"/>
              </a:solidFill>
              <a:effectLst/>
              <a:latin typeface="+mn-lt"/>
              <a:ea typeface="+mn-ea"/>
              <a:cs typeface="+mn-cs"/>
            </a:rPr>
            <a:t>• Централизованное управление настройками СДЗ из консоли Сервера безопасности </a:t>
          </a:r>
          <a:r>
            <a:rPr lang="en-US" sz="1100" b="0" i="0" baseline="0">
              <a:solidFill>
                <a:schemeClr val="dk1"/>
              </a:solidFill>
              <a:effectLst/>
              <a:latin typeface="+mn-lt"/>
              <a:ea typeface="+mn-ea"/>
              <a:cs typeface="+mn-cs"/>
            </a:rPr>
            <a:t>Dallas Lock 8.0 </a:t>
          </a:r>
          <a:r>
            <a:rPr lang="ru-RU" sz="1100" b="0" i="0" baseline="0">
              <a:solidFill>
                <a:schemeClr val="dk1"/>
              </a:solidFill>
              <a:effectLst/>
              <a:latin typeface="+mn-lt"/>
              <a:ea typeface="+mn-ea"/>
              <a:cs typeface="+mn-cs"/>
            </a:rPr>
            <a:t>без использования клиентского ПО на защищаемых платформах.</a:t>
          </a:r>
        </a:p>
        <a:p>
          <a:pPr marL="0" marR="0" lvl="0" indent="0" algn="just" defTabSz="914400" eaLnBrk="1" fontAlgn="auto" latinLnBrk="0" hangingPunct="1">
            <a:lnSpc>
              <a:spcPct val="100000"/>
            </a:lnSpc>
            <a:spcBef>
              <a:spcPts val="0"/>
            </a:spcBef>
            <a:spcAft>
              <a:spcPts val="0"/>
            </a:spcAft>
            <a:buClrTx/>
            <a:buSzTx/>
            <a:buFontTx/>
            <a:buNone/>
            <a:tabLst/>
            <a:defRPr/>
          </a:pPr>
          <a:r>
            <a:rPr lang="ru-RU" sz="1100" b="0" i="0" baseline="0">
              <a:solidFill>
                <a:schemeClr val="dk1"/>
              </a:solidFill>
              <a:effectLst/>
              <a:latin typeface="+mn-lt"/>
              <a:ea typeface="+mn-ea"/>
              <a:cs typeface="+mn-cs"/>
            </a:rPr>
            <a:t>• Полноценное использование при защите виртуализованных ИТ-инфраструктур и серверов - независимость от ОС на защищаемой платформе, поддержка широкого спектра файловых систем (в том числе файловой системы сред виртуализации </a:t>
          </a:r>
          <a:r>
            <a:rPr lang="en-US" sz="1100" b="0" i="0" baseline="0">
              <a:solidFill>
                <a:schemeClr val="dk1"/>
              </a:solidFill>
              <a:effectLst/>
              <a:latin typeface="+mn-lt"/>
              <a:ea typeface="+mn-ea"/>
              <a:cs typeface="+mn-cs"/>
            </a:rPr>
            <a:t>VMFS).</a:t>
          </a:r>
        </a:p>
        <a:p>
          <a:pPr marL="0" marR="0" lvl="0" indent="0" algn="just"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 </a:t>
          </a:r>
          <a:r>
            <a:rPr lang="ru-RU" sz="1100" b="0" i="0" baseline="0">
              <a:solidFill>
                <a:schemeClr val="dk1"/>
              </a:solidFill>
              <a:effectLst/>
              <a:latin typeface="+mn-lt"/>
              <a:ea typeface="+mn-ea"/>
              <a:cs typeface="+mn-cs"/>
            </a:rPr>
            <a:t>Полное администрирование СДЗ без использования ресурсов загружаемой штатной ОС (согласно требованиям ФСТЭК России к средствам доверенной загрузки).</a:t>
          </a:r>
        </a:p>
        <a:p>
          <a:pPr marL="0" marR="0" lvl="0" indent="0" algn="just" defTabSz="914400" eaLnBrk="1" fontAlgn="auto" latinLnBrk="0" hangingPunct="1">
            <a:lnSpc>
              <a:spcPct val="100000"/>
            </a:lnSpc>
            <a:spcBef>
              <a:spcPts val="0"/>
            </a:spcBef>
            <a:spcAft>
              <a:spcPts val="0"/>
            </a:spcAft>
            <a:buClrTx/>
            <a:buSzTx/>
            <a:buFontTx/>
            <a:buNone/>
            <a:tabLst/>
            <a:defRPr/>
          </a:pPr>
          <a:r>
            <a:rPr lang="ru-RU" sz="1100" b="0" i="0" baseline="0">
              <a:solidFill>
                <a:schemeClr val="dk1"/>
              </a:solidFill>
              <a:effectLst/>
              <a:latin typeface="+mn-lt"/>
              <a:ea typeface="+mn-ea"/>
              <a:cs typeface="+mn-cs"/>
            </a:rPr>
            <a:t>• Полноценная поддержка платформ с интерфейсом </a:t>
          </a:r>
          <a:r>
            <a:rPr lang="en-US" sz="1100" b="0" i="0" baseline="0">
              <a:solidFill>
                <a:schemeClr val="dk1"/>
              </a:solidFill>
              <a:effectLst/>
              <a:latin typeface="+mn-lt"/>
              <a:ea typeface="+mn-ea"/>
              <a:cs typeface="+mn-cs"/>
            </a:rPr>
            <a:t>UEFI.</a:t>
          </a:r>
        </a:p>
        <a:p>
          <a:pPr marL="0" marR="0" lvl="0" indent="0" algn="just"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 </a:t>
          </a:r>
          <a:r>
            <a:rPr lang="ru-RU" sz="1100" b="0" i="0" baseline="0">
              <a:solidFill>
                <a:schemeClr val="dk1"/>
              </a:solidFill>
              <a:effectLst/>
              <a:latin typeface="+mn-lt"/>
              <a:ea typeface="+mn-ea"/>
              <a:cs typeface="+mn-cs"/>
            </a:rPr>
            <a:t>Возможность защиты современных планшетов, ноутбуков, нетбуков, моноблоков при использовании СДЗ </a:t>
          </a:r>
          <a:r>
            <a:rPr lang="en-US" sz="1100" b="0" i="0" baseline="0">
              <a:solidFill>
                <a:schemeClr val="dk1"/>
              </a:solidFill>
              <a:effectLst/>
              <a:latin typeface="+mn-lt"/>
              <a:ea typeface="+mn-ea"/>
              <a:cs typeface="+mn-cs"/>
            </a:rPr>
            <a:t>Dallas Lock </a:t>
          </a:r>
          <a:r>
            <a:rPr lang="ru-RU" sz="1100" b="0" i="0" baseline="0">
              <a:solidFill>
                <a:schemeClr val="dk1"/>
              </a:solidFill>
              <a:effectLst/>
              <a:latin typeface="+mn-lt"/>
              <a:ea typeface="+mn-ea"/>
              <a:cs typeface="+mn-cs"/>
            </a:rPr>
            <a:t>с интерфейсом подключения </a:t>
          </a:r>
          <a:r>
            <a:rPr lang="en-US" sz="1100" b="0" i="0" baseline="0">
              <a:solidFill>
                <a:schemeClr val="dk1"/>
              </a:solidFill>
              <a:effectLst/>
              <a:latin typeface="+mn-lt"/>
              <a:ea typeface="+mn-ea"/>
              <a:cs typeface="+mn-cs"/>
            </a:rPr>
            <a:t>M.2.</a:t>
          </a:r>
        </a:p>
        <a:p>
          <a:pPr marL="0" marR="0" lvl="0" indent="0" algn="just"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 </a:t>
          </a:r>
          <a:r>
            <a:rPr lang="ru-RU" sz="1100" b="0" i="0" baseline="0">
              <a:solidFill>
                <a:schemeClr val="dk1"/>
              </a:solidFill>
              <a:effectLst/>
              <a:latin typeface="+mn-lt"/>
              <a:ea typeface="+mn-ea"/>
              <a:cs typeface="+mn-cs"/>
            </a:rPr>
            <a:t>Современный графический интерфейс (</a:t>
          </a:r>
          <a:r>
            <a:rPr lang="en-US" sz="1100" b="0" i="0" baseline="0">
              <a:solidFill>
                <a:schemeClr val="dk1"/>
              </a:solidFill>
              <a:effectLst/>
              <a:latin typeface="+mn-lt"/>
              <a:ea typeface="+mn-ea"/>
              <a:cs typeface="+mn-cs"/>
            </a:rPr>
            <a:t>GUI), </a:t>
          </a:r>
          <a:r>
            <a:rPr lang="ru-RU" sz="1100" b="0" i="0" baseline="0">
              <a:solidFill>
                <a:schemeClr val="dk1"/>
              </a:solidFill>
              <a:effectLst/>
              <a:latin typeface="+mn-lt"/>
              <a:ea typeface="+mn-ea"/>
              <a:cs typeface="+mn-cs"/>
            </a:rPr>
            <a:t>выполненный в едином стиле с интерфейсом </a:t>
          </a:r>
          <a:r>
            <a:rPr lang="en-US" sz="1100" b="0" i="0" baseline="0">
              <a:solidFill>
                <a:schemeClr val="dk1"/>
              </a:solidFill>
              <a:effectLst/>
              <a:latin typeface="+mn-lt"/>
              <a:ea typeface="+mn-ea"/>
              <a:cs typeface="+mn-cs"/>
            </a:rPr>
            <a:t>Dallas Lock 8.0.</a:t>
          </a:r>
        </a:p>
        <a:p>
          <a:pPr marL="0" marR="0" lvl="0" indent="0" algn="just"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 </a:t>
          </a:r>
          <a:r>
            <a:rPr lang="ru-RU" sz="1100" b="0" i="0" baseline="0">
              <a:solidFill>
                <a:schemeClr val="dk1"/>
              </a:solidFill>
              <a:effectLst/>
              <a:latin typeface="+mn-lt"/>
              <a:ea typeface="+mn-ea"/>
              <a:cs typeface="+mn-cs"/>
            </a:rPr>
            <a:t>Хранение ключевой, служебной и другой необходимой информации в энергонезависимой памяти платы СДЗ.</a:t>
          </a:r>
        </a:p>
        <a:p>
          <a:pPr marL="0" marR="0" lvl="0" indent="0" algn="just" defTabSz="914400" eaLnBrk="1" fontAlgn="auto" latinLnBrk="0" hangingPunct="1">
            <a:lnSpc>
              <a:spcPct val="100000"/>
            </a:lnSpc>
            <a:spcBef>
              <a:spcPts val="0"/>
            </a:spcBef>
            <a:spcAft>
              <a:spcPts val="0"/>
            </a:spcAft>
            <a:buClrTx/>
            <a:buSzTx/>
            <a:buFontTx/>
            <a:buNone/>
            <a:tabLst/>
            <a:defRPr/>
          </a:pPr>
          <a:r>
            <a:rPr lang="ru-RU" sz="1100" b="0" i="0" baseline="0">
              <a:solidFill>
                <a:schemeClr val="dk1"/>
              </a:solidFill>
              <a:effectLst/>
              <a:latin typeface="+mn-lt"/>
              <a:ea typeface="+mn-ea"/>
              <a:cs typeface="+mn-cs"/>
            </a:rPr>
            <a:t>• Возможность сохранения (восстановления) параметров конфигурации СДЗ на различные носители информации.</a:t>
          </a:r>
        </a:p>
        <a:p>
          <a:pPr marL="0" marR="0" lvl="0" indent="0" algn="just" defTabSz="914400" eaLnBrk="1" fontAlgn="auto" latinLnBrk="0" hangingPunct="1">
            <a:lnSpc>
              <a:spcPct val="100000"/>
            </a:lnSpc>
            <a:spcBef>
              <a:spcPts val="0"/>
            </a:spcBef>
            <a:spcAft>
              <a:spcPts val="0"/>
            </a:spcAft>
            <a:buClrTx/>
            <a:buSzTx/>
            <a:buFontTx/>
            <a:buNone/>
            <a:tabLst/>
            <a:defRPr/>
          </a:pPr>
          <a:r>
            <a:rPr lang="ru-RU" sz="1100" b="0" i="0" baseline="0">
              <a:solidFill>
                <a:schemeClr val="dk1"/>
              </a:solidFill>
              <a:effectLst/>
              <a:latin typeface="+mn-lt"/>
              <a:ea typeface="+mn-ea"/>
              <a:cs typeface="+mn-cs"/>
            </a:rPr>
            <a:t>• Возможность настройки исключений в группах контролируемых объектов.</a:t>
          </a:r>
        </a:p>
        <a:p>
          <a:pPr marL="0" marR="0" lvl="0" indent="0" algn="just" defTabSz="914400" eaLnBrk="1" fontAlgn="auto" latinLnBrk="0" hangingPunct="1">
            <a:lnSpc>
              <a:spcPct val="100000"/>
            </a:lnSpc>
            <a:spcBef>
              <a:spcPts val="0"/>
            </a:spcBef>
            <a:spcAft>
              <a:spcPts val="0"/>
            </a:spcAft>
            <a:buClrTx/>
            <a:buSzTx/>
            <a:buFontTx/>
            <a:buNone/>
            <a:tabLst/>
            <a:defRPr/>
          </a:pPr>
          <a:r>
            <a:rPr lang="ru-RU" sz="1100" b="0" i="0" baseline="0">
              <a:solidFill>
                <a:schemeClr val="dk1"/>
              </a:solidFill>
              <a:effectLst/>
              <a:latin typeface="+mn-lt"/>
              <a:ea typeface="+mn-ea"/>
              <a:cs typeface="+mn-cs"/>
            </a:rPr>
            <a:t>• Возможность подключения датчика вскрытия корпуса (СДЗ </a:t>
          </a:r>
          <a:r>
            <a:rPr lang="en-US" sz="1100" b="0" i="0" baseline="0">
              <a:solidFill>
                <a:schemeClr val="dk1"/>
              </a:solidFill>
              <a:effectLst/>
              <a:latin typeface="+mn-lt"/>
              <a:ea typeface="+mn-ea"/>
              <a:cs typeface="+mn-cs"/>
            </a:rPr>
            <a:t>Dallas Lock PCI-E).</a:t>
          </a:r>
        </a:p>
        <a:p>
          <a:pPr marL="0" marR="0" lvl="0" indent="0" algn="just"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 </a:t>
          </a:r>
          <a:r>
            <a:rPr lang="ru-RU" sz="1100" b="0" i="0" baseline="0">
              <a:solidFill>
                <a:schemeClr val="dk1"/>
              </a:solidFill>
              <a:effectLst/>
              <a:latin typeface="+mn-lt"/>
              <a:ea typeface="+mn-ea"/>
              <a:cs typeface="+mn-cs"/>
            </a:rPr>
            <a:t>Фиксация события вскрытия корпуса в журнале СДЗ при выключенном компьютере (СДЗ </a:t>
          </a:r>
          <a:r>
            <a:rPr lang="en-US" sz="1100" b="0" i="0" baseline="0">
              <a:solidFill>
                <a:schemeClr val="dk1"/>
              </a:solidFill>
              <a:effectLst/>
              <a:latin typeface="+mn-lt"/>
              <a:ea typeface="+mn-ea"/>
              <a:cs typeface="+mn-cs"/>
            </a:rPr>
            <a:t>Dallas Lock PCI-E).</a:t>
          </a:r>
        </a:p>
        <a:p>
          <a:pPr marL="0" marR="0" lvl="0" indent="0" algn="just"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 </a:t>
          </a:r>
          <a:r>
            <a:rPr lang="ru-RU" sz="1100" b="0" i="0" baseline="0">
              <a:solidFill>
                <a:schemeClr val="dk1"/>
              </a:solidFill>
              <a:effectLst/>
              <a:latin typeface="+mn-lt"/>
              <a:ea typeface="+mn-ea"/>
              <a:cs typeface="+mn-cs"/>
            </a:rPr>
            <a:t>Собственные часы с независимым источником питания (СДЗ </a:t>
          </a:r>
          <a:r>
            <a:rPr lang="en-US" sz="1100" b="0" i="0" baseline="0">
              <a:solidFill>
                <a:schemeClr val="dk1"/>
              </a:solidFill>
              <a:effectLst/>
              <a:latin typeface="+mn-lt"/>
              <a:ea typeface="+mn-ea"/>
              <a:cs typeface="+mn-cs"/>
            </a:rPr>
            <a:t>Dallas Lock PCI-E).</a:t>
          </a:r>
          <a:endParaRPr lang="ru-RU" sz="1100" b="0" i="0" baseline="0">
            <a:solidFill>
              <a:schemeClr val="dk1"/>
            </a:solidFill>
            <a:effectLst/>
            <a:latin typeface="+mn-lt"/>
            <a:ea typeface="+mn-ea"/>
            <a:cs typeface="+mn-cs"/>
          </a:endParaRPr>
        </a:p>
        <a:p>
          <a:pPr marL="0" marR="0" lvl="0" indent="0" algn="just" defTabSz="914400" eaLnBrk="1" fontAlgn="auto" latinLnBrk="0" hangingPunct="1">
            <a:lnSpc>
              <a:spcPct val="100000"/>
            </a:lnSpc>
            <a:spcBef>
              <a:spcPts val="0"/>
            </a:spcBef>
            <a:spcAft>
              <a:spcPts val="0"/>
            </a:spcAft>
            <a:buClrTx/>
            <a:buSzTx/>
            <a:buFontTx/>
            <a:buNone/>
            <a:tabLst/>
            <a:defRPr/>
          </a:pPr>
          <a:endParaRPr lang="ru-RU" sz="1100" b="0" i="0" baseline="0">
            <a:solidFill>
              <a:schemeClr val="dk1"/>
            </a:solidFill>
            <a:effectLst/>
            <a:latin typeface="+mn-lt"/>
            <a:ea typeface="+mn-ea"/>
            <a:cs typeface="+mn-cs"/>
          </a:endParaRPr>
        </a:p>
        <a:p>
          <a:pPr marL="0" marR="0" lvl="0" indent="0" algn="just" defTabSz="914400" eaLnBrk="1" fontAlgn="auto" latinLnBrk="0" hangingPunct="1">
            <a:lnSpc>
              <a:spcPct val="100000"/>
            </a:lnSpc>
            <a:spcBef>
              <a:spcPts val="0"/>
            </a:spcBef>
            <a:spcAft>
              <a:spcPts val="0"/>
            </a:spcAft>
            <a:buClrTx/>
            <a:buSzTx/>
            <a:buFontTx/>
            <a:buNone/>
            <a:tabLst/>
            <a:defRPr/>
          </a:pPr>
          <a:r>
            <a:rPr lang="ru-RU" sz="1100" b="1" i="0" baseline="0">
              <a:solidFill>
                <a:schemeClr val="dk1"/>
              </a:solidFill>
              <a:effectLst/>
              <a:latin typeface="+mn-lt"/>
              <a:ea typeface="+mn-ea"/>
              <a:cs typeface="+mn-cs"/>
            </a:rPr>
            <a:t>Ключевые особенности СДЗ УБ:</a:t>
          </a:r>
        </a:p>
        <a:p>
          <a:pPr marL="0" marR="0" lvl="0" indent="0" algn="just" defTabSz="914400" eaLnBrk="1" fontAlgn="auto" latinLnBrk="0" hangingPunct="1">
            <a:lnSpc>
              <a:spcPct val="100000"/>
            </a:lnSpc>
            <a:spcBef>
              <a:spcPts val="0"/>
            </a:spcBef>
            <a:spcAft>
              <a:spcPts val="0"/>
            </a:spcAft>
            <a:buClrTx/>
            <a:buSzTx/>
            <a:buFontTx/>
            <a:buNone/>
            <a:tabLst/>
            <a:defRPr/>
          </a:pPr>
          <a:r>
            <a:rPr lang="ru-RU" sz="1100" b="0" i="0" baseline="0">
              <a:solidFill>
                <a:schemeClr val="dk1"/>
              </a:solidFill>
              <a:effectLst/>
              <a:latin typeface="+mn-lt"/>
              <a:ea typeface="+mn-ea"/>
              <a:cs typeface="+mn-cs"/>
            </a:rPr>
            <a:t>• Блокирование загрузки операционной системы</a:t>
          </a:r>
        </a:p>
        <a:p>
          <a:pPr marL="0" marR="0" lvl="0" indent="0" algn="just" defTabSz="914400" eaLnBrk="1" fontAlgn="auto" latinLnBrk="0" hangingPunct="1">
            <a:lnSpc>
              <a:spcPct val="100000"/>
            </a:lnSpc>
            <a:spcBef>
              <a:spcPts val="0"/>
            </a:spcBef>
            <a:spcAft>
              <a:spcPts val="0"/>
            </a:spcAft>
            <a:buClrTx/>
            <a:buSzTx/>
            <a:buFontTx/>
            <a:buNone/>
            <a:tabLst/>
            <a:defRPr/>
          </a:pPr>
          <a:r>
            <a:rPr lang="ru-RU" sz="1100" b="0" i="0" baseline="0">
              <a:solidFill>
                <a:schemeClr val="dk1"/>
              </a:solidFill>
              <a:effectLst/>
              <a:latin typeface="+mn-lt"/>
              <a:ea typeface="+mn-ea"/>
              <a:cs typeface="+mn-cs"/>
            </a:rPr>
            <a:t>Изделие позволяет блокировать загрузку операционной системы при следующих событиях:</a:t>
          </a:r>
        </a:p>
        <a:p>
          <a:pPr marL="0" marR="0" lvl="0" indent="0" algn="just" defTabSz="914400" eaLnBrk="1" fontAlgn="auto" latinLnBrk="0" hangingPunct="1">
            <a:lnSpc>
              <a:spcPct val="100000"/>
            </a:lnSpc>
            <a:spcBef>
              <a:spcPts val="0"/>
            </a:spcBef>
            <a:spcAft>
              <a:spcPts val="0"/>
            </a:spcAft>
            <a:buClrTx/>
            <a:buSzTx/>
            <a:buFontTx/>
            <a:buNone/>
            <a:tabLst/>
            <a:defRPr/>
          </a:pPr>
          <a:r>
            <a:rPr lang="ru-RU" sz="1100" b="0" i="0" baseline="0">
              <a:solidFill>
                <a:schemeClr val="dk1"/>
              </a:solidFill>
              <a:effectLst/>
              <a:latin typeface="+mn-lt"/>
              <a:ea typeface="+mn-ea"/>
              <a:cs typeface="+mn-cs"/>
            </a:rPr>
            <a:t>выявление попыток загрузки нештатной операционной системы;</a:t>
          </a:r>
        </a:p>
        <a:p>
          <a:pPr marL="0" marR="0" lvl="0" indent="0" algn="just" defTabSz="914400" eaLnBrk="1" fontAlgn="auto" latinLnBrk="0" hangingPunct="1">
            <a:lnSpc>
              <a:spcPct val="100000"/>
            </a:lnSpc>
            <a:spcBef>
              <a:spcPts val="0"/>
            </a:spcBef>
            <a:spcAft>
              <a:spcPts val="0"/>
            </a:spcAft>
            <a:buClrTx/>
            <a:buSzTx/>
            <a:buFontTx/>
            <a:buNone/>
            <a:tabLst/>
            <a:defRPr/>
          </a:pPr>
          <a:r>
            <a:rPr lang="ru-RU" sz="1100" b="0" i="0" baseline="0">
              <a:solidFill>
                <a:schemeClr val="dk1"/>
              </a:solidFill>
              <a:effectLst/>
              <a:latin typeface="+mn-lt"/>
              <a:ea typeface="+mn-ea"/>
              <a:cs typeface="+mn-cs"/>
            </a:rPr>
            <a:t>превышение числа неудачных попыток аутентификации пользователя;</a:t>
          </a:r>
        </a:p>
        <a:p>
          <a:pPr marL="0" marR="0" lvl="0" indent="0" algn="just" defTabSz="914400" eaLnBrk="1" fontAlgn="auto" latinLnBrk="0" hangingPunct="1">
            <a:lnSpc>
              <a:spcPct val="100000"/>
            </a:lnSpc>
            <a:spcBef>
              <a:spcPts val="0"/>
            </a:spcBef>
            <a:spcAft>
              <a:spcPts val="0"/>
            </a:spcAft>
            <a:buClrTx/>
            <a:buSzTx/>
            <a:buFontTx/>
            <a:buNone/>
            <a:tabLst/>
            <a:defRPr/>
          </a:pPr>
          <a:r>
            <a:rPr lang="ru-RU" sz="1100" b="0" i="0" baseline="0">
              <a:solidFill>
                <a:schemeClr val="dk1"/>
              </a:solidFill>
              <a:effectLst/>
              <a:latin typeface="+mn-lt"/>
              <a:ea typeface="+mn-ea"/>
              <a:cs typeface="+mn-cs"/>
            </a:rPr>
            <a:t>нарушение целостности средства доверенной загрузки, загружаемой программной среды, состава аппаратных компонентов;</a:t>
          </a:r>
        </a:p>
        <a:p>
          <a:pPr marL="0" marR="0" lvl="0" indent="0" algn="just" defTabSz="914400" eaLnBrk="1" fontAlgn="auto" latinLnBrk="0" hangingPunct="1">
            <a:lnSpc>
              <a:spcPct val="100000"/>
            </a:lnSpc>
            <a:spcBef>
              <a:spcPts val="0"/>
            </a:spcBef>
            <a:spcAft>
              <a:spcPts val="0"/>
            </a:spcAft>
            <a:buClrTx/>
            <a:buSzTx/>
            <a:buFontTx/>
            <a:buNone/>
            <a:tabLst/>
            <a:defRPr/>
          </a:pPr>
          <a:r>
            <a:rPr lang="ru-RU" sz="1100" b="0" i="0" baseline="0">
              <a:solidFill>
                <a:schemeClr val="dk1"/>
              </a:solidFill>
              <a:effectLst/>
              <a:latin typeface="+mn-lt"/>
              <a:ea typeface="+mn-ea"/>
              <a:cs typeface="+mn-cs"/>
            </a:rPr>
            <a:t>критичные типы сбоев и ошибок, для которых требуется аварийная поддержка и восстановление и которые затрагивают функции безопасности и не могут быть устранены.</a:t>
          </a:r>
        </a:p>
        <a:p>
          <a:pPr marL="0" marR="0" lvl="0" indent="0" algn="just" defTabSz="914400" eaLnBrk="1" fontAlgn="auto" latinLnBrk="0" hangingPunct="1">
            <a:lnSpc>
              <a:spcPct val="100000"/>
            </a:lnSpc>
            <a:spcBef>
              <a:spcPts val="0"/>
            </a:spcBef>
            <a:spcAft>
              <a:spcPts val="0"/>
            </a:spcAft>
            <a:buClrTx/>
            <a:buSzTx/>
            <a:buFontTx/>
            <a:buNone/>
            <a:tabLst/>
            <a:defRPr/>
          </a:pPr>
          <a:r>
            <a:rPr lang="ru-RU" sz="1100" b="0" i="0" baseline="0">
              <a:solidFill>
                <a:schemeClr val="dk1"/>
              </a:solidFill>
              <a:effectLst/>
              <a:latin typeface="+mn-lt"/>
              <a:ea typeface="+mn-ea"/>
              <a:cs typeface="+mn-cs"/>
            </a:rPr>
            <a:t>• Контроль целостности программно-аппаратной среды</a:t>
          </a:r>
        </a:p>
        <a:p>
          <a:pPr marL="0" marR="0" lvl="0" indent="0" algn="just" defTabSz="914400" eaLnBrk="1" fontAlgn="auto" latinLnBrk="0" hangingPunct="1">
            <a:lnSpc>
              <a:spcPct val="100000"/>
            </a:lnSpc>
            <a:spcBef>
              <a:spcPts val="0"/>
            </a:spcBef>
            <a:spcAft>
              <a:spcPts val="0"/>
            </a:spcAft>
            <a:buClrTx/>
            <a:buSzTx/>
            <a:buFontTx/>
            <a:buNone/>
            <a:tabLst/>
            <a:defRPr/>
          </a:pPr>
          <a:r>
            <a:rPr lang="ru-RU" sz="1100" b="0" i="0" baseline="0">
              <a:solidFill>
                <a:schemeClr val="dk1"/>
              </a:solidFill>
              <a:effectLst/>
              <a:latin typeface="+mn-lt"/>
              <a:ea typeface="+mn-ea"/>
              <a:cs typeface="+mn-cs"/>
            </a:rPr>
            <a:t>СДЗ УБ </a:t>
          </a:r>
          <a:r>
            <a:rPr lang="en-US" sz="1100" b="0" i="0" baseline="0">
              <a:solidFill>
                <a:schemeClr val="dk1"/>
              </a:solidFill>
              <a:effectLst/>
              <a:latin typeface="+mn-lt"/>
              <a:ea typeface="+mn-ea"/>
              <a:cs typeface="+mn-cs"/>
            </a:rPr>
            <a:t>Dallas Lock </a:t>
          </a:r>
          <a:r>
            <a:rPr lang="ru-RU" sz="1100" b="0" i="0" baseline="0">
              <a:solidFill>
                <a:schemeClr val="dk1"/>
              </a:solidFill>
              <a:effectLst/>
              <a:latin typeface="+mn-lt"/>
              <a:ea typeface="+mn-ea"/>
              <a:cs typeface="+mn-cs"/>
            </a:rPr>
            <a:t>позволяет осуществлять контроль целостности следующих типов объектов: </a:t>
          </a:r>
        </a:p>
        <a:p>
          <a:pPr marL="0" marR="0" lvl="0" indent="0" algn="just" defTabSz="914400" eaLnBrk="1" fontAlgn="auto" latinLnBrk="0" hangingPunct="1">
            <a:lnSpc>
              <a:spcPct val="100000"/>
            </a:lnSpc>
            <a:spcBef>
              <a:spcPts val="0"/>
            </a:spcBef>
            <a:spcAft>
              <a:spcPts val="0"/>
            </a:spcAft>
            <a:buClrTx/>
            <a:buSzTx/>
            <a:buFontTx/>
            <a:buNone/>
            <a:tabLst/>
            <a:defRPr/>
          </a:pPr>
          <a:r>
            <a:rPr lang="ru-RU" sz="1100" b="0" i="0" baseline="0">
              <a:solidFill>
                <a:schemeClr val="dk1"/>
              </a:solidFill>
              <a:effectLst/>
              <a:latin typeface="+mn-lt"/>
              <a:ea typeface="+mn-ea"/>
              <a:cs typeface="+mn-cs"/>
            </a:rPr>
            <a:t>«Файловая система»;</a:t>
          </a:r>
        </a:p>
        <a:p>
          <a:pPr marL="0" marR="0" lvl="0" indent="0" algn="just" defTabSz="914400" eaLnBrk="1" fontAlgn="auto" latinLnBrk="0" hangingPunct="1">
            <a:lnSpc>
              <a:spcPct val="100000"/>
            </a:lnSpc>
            <a:spcBef>
              <a:spcPts val="0"/>
            </a:spcBef>
            <a:spcAft>
              <a:spcPts val="0"/>
            </a:spcAft>
            <a:buClrTx/>
            <a:buSzTx/>
            <a:buFontTx/>
            <a:buNone/>
            <a:tabLst/>
            <a:defRPr/>
          </a:pPr>
          <a:r>
            <a:rPr lang="ru-RU" sz="1100" b="0" i="0" baseline="0">
              <a:solidFill>
                <a:schemeClr val="dk1"/>
              </a:solidFill>
              <a:effectLst/>
              <a:latin typeface="+mn-lt"/>
              <a:ea typeface="+mn-ea"/>
              <a:cs typeface="+mn-cs"/>
            </a:rPr>
            <a:t>«Реестр ОС </a:t>
          </a:r>
          <a:r>
            <a:rPr lang="en-US" sz="1100" b="0" i="0" baseline="0">
              <a:solidFill>
                <a:schemeClr val="dk1"/>
              </a:solidFill>
              <a:effectLst/>
              <a:latin typeface="+mn-lt"/>
              <a:ea typeface="+mn-ea"/>
              <a:cs typeface="+mn-cs"/>
            </a:rPr>
            <a:t>MS Windows»;</a:t>
          </a:r>
        </a:p>
        <a:p>
          <a:pPr marL="0" marR="0" lvl="0" indent="0" algn="just"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a:t>
          </a:r>
          <a:r>
            <a:rPr lang="ru-RU" sz="1100" b="0" i="0" baseline="0">
              <a:solidFill>
                <a:schemeClr val="dk1"/>
              </a:solidFill>
              <a:effectLst/>
              <a:latin typeface="+mn-lt"/>
              <a:ea typeface="+mn-ea"/>
              <a:cs typeface="+mn-cs"/>
            </a:rPr>
            <a:t>Области диска»;</a:t>
          </a:r>
        </a:p>
        <a:p>
          <a:pPr marL="0" marR="0" lvl="0" indent="0" algn="just" defTabSz="914400" eaLnBrk="1" fontAlgn="auto" latinLnBrk="0" hangingPunct="1">
            <a:lnSpc>
              <a:spcPct val="100000"/>
            </a:lnSpc>
            <a:spcBef>
              <a:spcPts val="0"/>
            </a:spcBef>
            <a:spcAft>
              <a:spcPts val="0"/>
            </a:spcAft>
            <a:buClrTx/>
            <a:buSzTx/>
            <a:buFontTx/>
            <a:buNone/>
            <a:tabLst/>
            <a:defRPr/>
          </a:pPr>
          <a:r>
            <a:rPr lang="ru-RU" sz="1100" b="0" i="0" baseline="0">
              <a:solidFill>
                <a:schemeClr val="dk1"/>
              </a:solidFill>
              <a:effectLst/>
              <a:latin typeface="+mn-lt"/>
              <a:ea typeface="+mn-ea"/>
              <a:cs typeface="+mn-cs"/>
            </a:rPr>
            <a:t>«</a:t>
          </a:r>
          <a:r>
            <a:rPr lang="en-US" sz="1100" b="0" i="0" baseline="0">
              <a:solidFill>
                <a:schemeClr val="dk1"/>
              </a:solidFill>
              <a:effectLst/>
              <a:latin typeface="+mn-lt"/>
              <a:ea typeface="+mn-ea"/>
              <a:cs typeface="+mn-cs"/>
            </a:rPr>
            <a:t>CMOS»;</a:t>
          </a:r>
        </a:p>
        <a:p>
          <a:pPr marL="0" marR="0" lvl="0" indent="0" algn="just"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a:t>
          </a:r>
          <a:r>
            <a:rPr lang="ru-RU" sz="1100" b="0" i="0" baseline="0">
              <a:solidFill>
                <a:schemeClr val="dk1"/>
              </a:solidFill>
              <a:effectLst/>
              <a:latin typeface="+mn-lt"/>
              <a:ea typeface="+mn-ea"/>
              <a:cs typeface="+mn-cs"/>
            </a:rPr>
            <a:t>Таблицы </a:t>
          </a:r>
          <a:r>
            <a:rPr lang="en-US" sz="1100" b="0" i="0" baseline="0">
              <a:solidFill>
                <a:schemeClr val="dk1"/>
              </a:solidFill>
              <a:effectLst/>
              <a:latin typeface="+mn-lt"/>
              <a:ea typeface="+mn-ea"/>
              <a:cs typeface="+mn-cs"/>
            </a:rPr>
            <a:t>SMBIOS»;</a:t>
          </a:r>
        </a:p>
        <a:p>
          <a:pPr marL="0" marR="0" lvl="0" indent="0" algn="just"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a:t>
          </a:r>
          <a:r>
            <a:rPr lang="ru-RU" sz="1100" b="0" i="0" baseline="0">
              <a:solidFill>
                <a:schemeClr val="dk1"/>
              </a:solidFill>
              <a:effectLst/>
              <a:latin typeface="+mn-lt"/>
              <a:ea typeface="+mn-ea"/>
              <a:cs typeface="+mn-cs"/>
            </a:rPr>
            <a:t>Образы </a:t>
          </a:r>
          <a:r>
            <a:rPr lang="en-US" sz="1100" b="0" i="0" baseline="0">
              <a:solidFill>
                <a:schemeClr val="dk1"/>
              </a:solidFill>
              <a:effectLst/>
              <a:latin typeface="+mn-lt"/>
              <a:ea typeface="+mn-ea"/>
              <a:cs typeface="+mn-cs"/>
            </a:rPr>
            <a:t>BIOS»;</a:t>
          </a:r>
        </a:p>
        <a:p>
          <a:pPr marL="0" marR="0" lvl="0" indent="0" algn="just"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a:t>
          </a:r>
          <a:r>
            <a:rPr lang="ru-RU" sz="1100" b="0" i="0" baseline="0">
              <a:solidFill>
                <a:schemeClr val="dk1"/>
              </a:solidFill>
              <a:effectLst/>
              <a:latin typeface="+mn-lt"/>
              <a:ea typeface="+mn-ea"/>
              <a:cs typeface="+mn-cs"/>
            </a:rPr>
            <a:t>Аппаратная конфигурация»;</a:t>
          </a:r>
        </a:p>
        <a:p>
          <a:pPr marL="0" marR="0" lvl="0" indent="0" algn="just" defTabSz="914400" eaLnBrk="1" fontAlgn="auto" latinLnBrk="0" hangingPunct="1">
            <a:lnSpc>
              <a:spcPct val="100000"/>
            </a:lnSpc>
            <a:spcBef>
              <a:spcPts val="0"/>
            </a:spcBef>
            <a:spcAft>
              <a:spcPts val="0"/>
            </a:spcAft>
            <a:buClrTx/>
            <a:buSzTx/>
            <a:buFontTx/>
            <a:buNone/>
            <a:tabLst/>
            <a:defRPr/>
          </a:pPr>
          <a:r>
            <a:rPr lang="ru-RU" sz="1100" b="0" i="0" baseline="0">
              <a:solidFill>
                <a:schemeClr val="dk1"/>
              </a:solidFill>
              <a:effectLst/>
              <a:latin typeface="+mn-lt"/>
              <a:ea typeface="+mn-ea"/>
              <a:cs typeface="+mn-cs"/>
            </a:rPr>
            <a:t>«Программное обеспечение СДЗ УБ».</a:t>
          </a:r>
        </a:p>
        <a:p>
          <a:pPr marL="0" marR="0" lvl="0" indent="0" algn="just" defTabSz="914400" eaLnBrk="1" fontAlgn="auto" latinLnBrk="0" hangingPunct="1">
            <a:lnSpc>
              <a:spcPct val="100000"/>
            </a:lnSpc>
            <a:spcBef>
              <a:spcPts val="0"/>
            </a:spcBef>
            <a:spcAft>
              <a:spcPts val="0"/>
            </a:spcAft>
            <a:buClrTx/>
            <a:buSzTx/>
            <a:buFontTx/>
            <a:buNone/>
            <a:tabLst/>
            <a:defRPr/>
          </a:pPr>
          <a:r>
            <a:rPr lang="ru-RU" sz="1100" b="0" i="0" baseline="0">
              <a:solidFill>
                <a:schemeClr val="dk1"/>
              </a:solidFill>
              <a:effectLst/>
              <a:latin typeface="+mn-lt"/>
              <a:ea typeface="+mn-ea"/>
              <a:cs typeface="+mn-cs"/>
            </a:rPr>
            <a:t>• Поддерживается широкий спектр аппаратных идентификаторов</a:t>
          </a:r>
        </a:p>
        <a:p>
          <a:pPr marL="0" marR="0" lvl="0" indent="0" algn="just" defTabSz="914400" eaLnBrk="1" fontAlgn="auto" latinLnBrk="0" hangingPunct="1">
            <a:lnSpc>
              <a:spcPct val="100000"/>
            </a:lnSpc>
            <a:spcBef>
              <a:spcPts val="0"/>
            </a:spcBef>
            <a:spcAft>
              <a:spcPts val="0"/>
            </a:spcAft>
            <a:buClrTx/>
            <a:buSzTx/>
            <a:buFontTx/>
            <a:buNone/>
            <a:tabLst/>
            <a:defRPr/>
          </a:pPr>
          <a:r>
            <a:rPr lang="ru-RU" sz="1100" b="0" i="0" baseline="0">
              <a:solidFill>
                <a:schemeClr val="dk1"/>
              </a:solidFill>
              <a:effectLst/>
              <a:latin typeface="+mn-lt"/>
              <a:ea typeface="+mn-ea"/>
              <a:cs typeface="+mn-cs"/>
            </a:rPr>
            <a:t>Поддерживаемые аппаратные идентификаторы: </a:t>
          </a:r>
          <a:r>
            <a:rPr lang="en-US" sz="1100" b="0" i="0" baseline="0">
              <a:solidFill>
                <a:schemeClr val="dk1"/>
              </a:solidFill>
              <a:effectLst/>
              <a:latin typeface="+mn-lt"/>
              <a:ea typeface="+mn-ea"/>
              <a:cs typeface="+mn-cs"/>
            </a:rPr>
            <a:t>USB-</a:t>
          </a:r>
          <a:r>
            <a:rPr lang="ru-RU" sz="1100" b="0" i="0" baseline="0">
              <a:solidFill>
                <a:schemeClr val="dk1"/>
              </a:solidFill>
              <a:effectLst/>
              <a:latin typeface="+mn-lt"/>
              <a:ea typeface="+mn-ea"/>
              <a:cs typeface="+mn-cs"/>
            </a:rPr>
            <a:t>ключи и смарт-карты </a:t>
          </a:r>
          <a:r>
            <a:rPr lang="en-US" sz="1100" b="0" i="0" baseline="0">
              <a:solidFill>
                <a:schemeClr val="dk1"/>
              </a:solidFill>
              <a:effectLst/>
              <a:latin typeface="+mn-lt"/>
              <a:ea typeface="+mn-ea"/>
              <a:cs typeface="+mn-cs"/>
            </a:rPr>
            <a:t>Aladdin (Aladdin eToken Pro/Java); USB-</a:t>
          </a:r>
          <a:r>
            <a:rPr lang="ru-RU" sz="1100" b="0" i="0" baseline="0">
              <a:solidFill>
                <a:schemeClr val="dk1"/>
              </a:solidFill>
              <a:effectLst/>
              <a:latin typeface="+mn-lt"/>
              <a:ea typeface="+mn-ea"/>
              <a:cs typeface="+mn-cs"/>
            </a:rPr>
            <a:t>ключи и смарт-карты Рутокен (Рутокен ЭЦП, Рутокен ЭЦП 2.0, Рутокен ЭЦП 3.0); электронные ключи </a:t>
          </a:r>
          <a:r>
            <a:rPr lang="en-US" sz="1100" b="0" i="0" baseline="0">
              <a:solidFill>
                <a:schemeClr val="dk1"/>
              </a:solidFill>
              <a:effectLst/>
              <a:latin typeface="+mn-lt"/>
              <a:ea typeface="+mn-ea"/>
              <a:cs typeface="+mn-cs"/>
            </a:rPr>
            <a:t>Touch Memory (iButton); USB-</a:t>
          </a:r>
          <a:r>
            <a:rPr lang="ru-RU" sz="1100" b="0" i="0" baseline="0">
              <a:solidFill>
                <a:schemeClr val="dk1"/>
              </a:solidFill>
              <a:effectLst/>
              <a:latin typeface="+mn-lt"/>
              <a:ea typeface="+mn-ea"/>
              <a:cs typeface="+mn-cs"/>
            </a:rPr>
            <a:t>ключи и смарт-карты </a:t>
          </a:r>
          <a:r>
            <a:rPr lang="en-US" sz="1100" b="0" i="0" baseline="0">
              <a:solidFill>
                <a:schemeClr val="dk1"/>
              </a:solidFill>
              <a:effectLst/>
              <a:latin typeface="+mn-lt"/>
              <a:ea typeface="+mn-ea"/>
              <a:cs typeface="+mn-cs"/>
            </a:rPr>
            <a:t>ESMART (ESMART Token, ESMART Token </a:t>
          </a:r>
          <a:r>
            <a:rPr lang="ru-RU" sz="1100" b="0" i="0" baseline="0">
              <a:solidFill>
                <a:schemeClr val="dk1"/>
              </a:solidFill>
              <a:effectLst/>
              <a:latin typeface="+mn-lt"/>
              <a:ea typeface="+mn-ea"/>
              <a:cs typeface="+mn-cs"/>
            </a:rPr>
            <a:t>ГОСТ); </a:t>
          </a:r>
          <a:r>
            <a:rPr lang="en-US" sz="1100" b="0" i="0" baseline="0">
              <a:solidFill>
                <a:schemeClr val="dk1"/>
              </a:solidFill>
              <a:effectLst/>
              <a:latin typeface="+mn-lt"/>
              <a:ea typeface="+mn-ea"/>
              <a:cs typeface="+mn-cs"/>
            </a:rPr>
            <a:t>USB-</a:t>
          </a:r>
          <a:r>
            <a:rPr lang="ru-RU" sz="1100" b="0" i="0" baseline="0">
              <a:solidFill>
                <a:schemeClr val="dk1"/>
              </a:solidFill>
              <a:effectLst/>
              <a:latin typeface="+mn-lt"/>
              <a:ea typeface="+mn-ea"/>
              <a:cs typeface="+mn-cs"/>
            </a:rPr>
            <a:t>ключи и смарт-карты </a:t>
          </a:r>
          <a:r>
            <a:rPr lang="en-US" sz="1100" b="0" i="0" baseline="0">
              <a:solidFill>
                <a:schemeClr val="dk1"/>
              </a:solidFill>
              <a:effectLst/>
              <a:latin typeface="+mn-lt"/>
              <a:ea typeface="+mn-ea"/>
              <a:cs typeface="+mn-cs"/>
            </a:rPr>
            <a:t>JaCarta (JaCarta </a:t>
          </a:r>
          <a:r>
            <a:rPr lang="ru-RU" sz="1100" b="0" i="0" baseline="0">
              <a:solidFill>
                <a:schemeClr val="dk1"/>
              </a:solidFill>
              <a:effectLst/>
              <a:latin typeface="+mn-lt"/>
              <a:ea typeface="+mn-ea"/>
              <a:cs typeface="+mn-cs"/>
            </a:rPr>
            <a:t>ГОСТ, </a:t>
          </a:r>
          <a:r>
            <a:rPr lang="en-US" sz="1100" b="0" i="0" baseline="0">
              <a:solidFill>
                <a:schemeClr val="dk1"/>
              </a:solidFill>
              <a:effectLst/>
              <a:latin typeface="+mn-lt"/>
              <a:ea typeface="+mn-ea"/>
              <a:cs typeface="+mn-cs"/>
            </a:rPr>
            <a:t>JaCarta SF/</a:t>
          </a:r>
          <a:r>
            <a:rPr lang="ru-RU" sz="1100" b="0" i="0" baseline="0">
              <a:solidFill>
                <a:schemeClr val="dk1"/>
              </a:solidFill>
              <a:effectLst/>
              <a:latin typeface="+mn-lt"/>
              <a:ea typeface="+mn-ea"/>
              <a:cs typeface="+mn-cs"/>
            </a:rPr>
            <a:t>ГОСТ, </a:t>
          </a:r>
          <a:r>
            <a:rPr lang="en-US" sz="1100" b="0" i="0" baseline="0">
              <a:solidFill>
                <a:schemeClr val="dk1"/>
              </a:solidFill>
              <a:effectLst/>
              <a:latin typeface="+mn-lt"/>
              <a:ea typeface="+mn-ea"/>
              <a:cs typeface="+mn-cs"/>
            </a:rPr>
            <a:t>JaCarta-2 PKI/</a:t>
          </a:r>
          <a:r>
            <a:rPr lang="ru-RU" sz="1100" b="0" i="0" baseline="0">
              <a:solidFill>
                <a:schemeClr val="dk1"/>
              </a:solidFill>
              <a:effectLst/>
              <a:latin typeface="+mn-lt"/>
              <a:ea typeface="+mn-ea"/>
              <a:cs typeface="+mn-cs"/>
            </a:rPr>
            <a:t>ГОСТ, </a:t>
          </a:r>
          <a:r>
            <a:rPr lang="en-US" sz="1100" b="0" i="0" baseline="0">
              <a:solidFill>
                <a:schemeClr val="dk1"/>
              </a:solidFill>
              <a:effectLst/>
              <a:latin typeface="+mn-lt"/>
              <a:ea typeface="+mn-ea"/>
              <a:cs typeface="+mn-cs"/>
            </a:rPr>
            <a:t>JaCarta-2 </a:t>
          </a:r>
          <a:r>
            <a:rPr lang="ru-RU" sz="1100" b="0" i="0" baseline="0">
              <a:solidFill>
                <a:schemeClr val="dk1"/>
              </a:solidFill>
              <a:effectLst/>
              <a:latin typeface="+mn-lt"/>
              <a:ea typeface="+mn-ea"/>
              <a:cs typeface="+mn-cs"/>
            </a:rPr>
            <a:t>ГОСТ, </a:t>
          </a:r>
          <a:r>
            <a:rPr lang="en-US" sz="1100" b="0" i="0" baseline="0">
              <a:solidFill>
                <a:schemeClr val="dk1"/>
              </a:solidFill>
              <a:effectLst/>
              <a:latin typeface="+mn-lt"/>
              <a:ea typeface="+mn-ea"/>
              <a:cs typeface="+mn-cs"/>
            </a:rPr>
            <a:t>JaCarta PKI), USB-</a:t>
          </a:r>
          <a:r>
            <a:rPr lang="ru-RU" sz="1100" b="0" i="0" baseline="0">
              <a:solidFill>
                <a:schemeClr val="dk1"/>
              </a:solidFill>
              <a:effectLst/>
              <a:latin typeface="+mn-lt"/>
              <a:ea typeface="+mn-ea"/>
              <a:cs typeface="+mn-cs"/>
            </a:rPr>
            <a:t>ключи </a:t>
          </a:r>
          <a:r>
            <a:rPr lang="en-US" sz="1100" b="0" i="0" baseline="0">
              <a:solidFill>
                <a:schemeClr val="dk1"/>
              </a:solidFill>
              <a:effectLst/>
              <a:latin typeface="+mn-lt"/>
              <a:ea typeface="+mn-ea"/>
              <a:cs typeface="+mn-cs"/>
            </a:rPr>
            <a:t>Guardant ID 2.</a:t>
          </a:r>
        </a:p>
        <a:p>
          <a:pPr marL="0" marR="0" lvl="0" indent="0" algn="just" defTabSz="914400" eaLnBrk="1" fontAlgn="auto" latinLnBrk="0" hangingPunct="1">
            <a:lnSpc>
              <a:spcPct val="100000"/>
            </a:lnSpc>
            <a:spcBef>
              <a:spcPts val="0"/>
            </a:spcBef>
            <a:spcAft>
              <a:spcPts val="0"/>
            </a:spcAft>
            <a:buClrTx/>
            <a:buSzTx/>
            <a:buFontTx/>
            <a:buNone/>
            <a:tabLst/>
            <a:defRPr/>
          </a:pPr>
          <a:endParaRPr lang="en-US" sz="1100" b="0" i="0" baseline="0">
            <a:solidFill>
              <a:schemeClr val="dk1"/>
            </a:solidFill>
            <a:effectLst/>
            <a:latin typeface="+mn-lt"/>
            <a:ea typeface="+mn-ea"/>
            <a:cs typeface="+mn-cs"/>
          </a:endParaRPr>
        </a:p>
      </xdr:txBody>
    </xdr:sp>
    <xdr:clientData/>
  </xdr:twoCellAnchor>
  <xdr:twoCellAnchor>
    <xdr:from>
      <xdr:col>1</xdr:col>
      <xdr:colOff>0</xdr:colOff>
      <xdr:row>6</xdr:row>
      <xdr:rowOff>27333</xdr:rowOff>
    </xdr:from>
    <xdr:to>
      <xdr:col>17</xdr:col>
      <xdr:colOff>176893</xdr:colOff>
      <xdr:row>6</xdr:row>
      <xdr:rowOff>2438401</xdr:rowOff>
    </xdr:to>
    <xdr:sp macro="" textlink="">
      <xdr:nvSpPr>
        <xdr:cNvPr id="32" name="TextBox 31">
          <a:extLst>
            <a:ext uri="{FF2B5EF4-FFF2-40B4-BE49-F238E27FC236}">
              <a16:creationId xmlns:a16="http://schemas.microsoft.com/office/drawing/2014/main" xmlns="" id="{00000000-0008-0000-0A00-000020000000}"/>
            </a:ext>
          </a:extLst>
        </xdr:cNvPr>
        <xdr:cNvSpPr txBox="1"/>
      </xdr:nvSpPr>
      <xdr:spPr>
        <a:xfrm>
          <a:off x="114300" y="14448183"/>
          <a:ext cx="9930493" cy="241106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just" defTabSz="914400" eaLnBrk="1" fontAlgn="auto" latinLnBrk="0" hangingPunct="1">
            <a:lnSpc>
              <a:spcPct val="100000"/>
            </a:lnSpc>
            <a:spcBef>
              <a:spcPts val="0"/>
            </a:spcBef>
            <a:spcAft>
              <a:spcPts val="0"/>
            </a:spcAft>
            <a:buClrTx/>
            <a:buSzTx/>
            <a:buFontTx/>
            <a:buNone/>
            <a:tabLst/>
            <a:defRPr/>
          </a:pPr>
          <a:r>
            <a:rPr lang="ru-RU" sz="1100" b="0" i="0" u="none" strike="noStrike" baseline="0">
              <a:solidFill>
                <a:schemeClr val="dk1"/>
              </a:solidFill>
              <a:latin typeface="+mn-lt"/>
              <a:ea typeface="+mn-ea"/>
              <a:cs typeface="Arial" panose="020B0604020202020204" pitchFamily="34" charset="0"/>
            </a:rPr>
            <a:t>Система защиты информации от несанкционированного доступа (СЗИ НСД) накладного типа, предназначенная для защиты конфиденциальной информации.</a:t>
          </a:r>
        </a:p>
        <a:p>
          <a:pPr marL="0" marR="0" lvl="0" indent="0" algn="just" defTabSz="914400" eaLnBrk="1" fontAlgn="auto" latinLnBrk="0" hangingPunct="1">
            <a:lnSpc>
              <a:spcPct val="100000"/>
            </a:lnSpc>
            <a:spcBef>
              <a:spcPts val="0"/>
            </a:spcBef>
            <a:spcAft>
              <a:spcPts val="0"/>
            </a:spcAft>
            <a:buClrTx/>
            <a:buSzTx/>
            <a:buFontTx/>
            <a:buNone/>
            <a:tabLst/>
            <a:defRPr/>
          </a:pPr>
          <a:r>
            <a:rPr lang="ru-RU" sz="1100" b="0" i="0" u="none" strike="noStrike" baseline="0">
              <a:solidFill>
                <a:schemeClr val="dk1"/>
              </a:solidFill>
              <a:latin typeface="+mn-lt"/>
              <a:ea typeface="+mn-ea"/>
              <a:cs typeface="Arial" panose="020B0604020202020204" pitchFamily="34" charset="0"/>
            </a:rPr>
            <a:t>Для дистрибутивов ОС </a:t>
          </a:r>
          <a:r>
            <a:rPr lang="en-US" sz="1100" b="0" i="0" u="none" strike="noStrike" baseline="0">
              <a:solidFill>
                <a:schemeClr val="dk1"/>
              </a:solidFill>
              <a:latin typeface="+mn-lt"/>
              <a:ea typeface="+mn-ea"/>
              <a:cs typeface="Arial" panose="020B0604020202020204" pitchFamily="34" charset="0"/>
            </a:rPr>
            <a:t>Linux (</a:t>
          </a:r>
          <a:r>
            <a:rPr lang="ru-RU" sz="1100" b="0" i="0" u="none" strike="noStrike" baseline="0">
              <a:solidFill>
                <a:schemeClr val="dk1"/>
              </a:solidFill>
              <a:latin typeface="+mn-lt"/>
              <a:ea typeface="+mn-ea"/>
              <a:cs typeface="Arial" panose="020B0604020202020204" pitchFamily="34" charset="0"/>
            </a:rPr>
            <a:t>х64): ОС </a:t>
          </a:r>
          <a:r>
            <a:rPr lang="en-US" sz="1100" b="0" i="0" u="none" strike="noStrike" baseline="0">
              <a:solidFill>
                <a:schemeClr val="dk1"/>
              </a:solidFill>
              <a:latin typeface="+mn-lt"/>
              <a:ea typeface="+mn-ea"/>
              <a:cs typeface="Arial" panose="020B0604020202020204" pitchFamily="34" charset="0"/>
            </a:rPr>
            <a:t>Astra Linux Common Edition 2.12, 2.12.40, </a:t>
          </a:r>
          <a:r>
            <a:rPr lang="ru-RU" sz="1100" b="0" i="0" u="none" strike="noStrike" baseline="0">
              <a:solidFill>
                <a:schemeClr val="dk1"/>
              </a:solidFill>
              <a:latin typeface="+mn-lt"/>
              <a:ea typeface="+mn-ea"/>
              <a:cs typeface="Arial" panose="020B0604020202020204" pitchFamily="34" charset="0"/>
            </a:rPr>
            <a:t>ОС Лотос 2.1; Альт Рабочая Станция 8.2 (64 бита), 9.0, 9.1, 9.2, 10.0, 10.1; </a:t>
          </a:r>
          <a:r>
            <a:rPr lang="en-US" sz="1100" b="0" i="0" u="none" strike="noStrike" baseline="0">
              <a:solidFill>
                <a:schemeClr val="dk1"/>
              </a:solidFill>
              <a:latin typeface="+mn-lt"/>
              <a:ea typeface="+mn-ea"/>
              <a:cs typeface="Arial" panose="020B0604020202020204" pitchFamily="34" charset="0"/>
            </a:rPr>
            <a:t>Debian 8, 9, 10, 11; CentOS 7 (</a:t>
          </a:r>
          <a:r>
            <a:rPr lang="ru-RU" sz="1100" b="0" i="0" u="none" strike="noStrike" baseline="0">
              <a:solidFill>
                <a:schemeClr val="dk1"/>
              </a:solidFill>
              <a:latin typeface="+mn-lt"/>
              <a:ea typeface="+mn-ea"/>
              <a:cs typeface="Arial" panose="020B0604020202020204" pitchFamily="34" charset="0"/>
            </a:rPr>
            <a:t>обеспечивается поддержка минорных версий); </a:t>
          </a:r>
          <a:r>
            <a:rPr lang="en-US" sz="1100" b="0" i="0" u="none" strike="noStrike" baseline="0">
              <a:solidFill>
                <a:schemeClr val="dk1"/>
              </a:solidFill>
              <a:latin typeface="+mn-lt"/>
              <a:ea typeface="+mn-ea"/>
              <a:cs typeface="Arial" panose="020B0604020202020204" pitchFamily="34" charset="0"/>
            </a:rPr>
            <a:t>Red Hat Enterprise Linux Server 7; Fedora 30; Ubuntu 16.04, 18.04, 20.04; </a:t>
          </a:r>
          <a:r>
            <a:rPr lang="ru-RU" sz="1100" b="0" i="0" u="none" strike="noStrike" baseline="0">
              <a:solidFill>
                <a:schemeClr val="dk1"/>
              </a:solidFill>
              <a:latin typeface="+mn-lt"/>
              <a:ea typeface="+mn-ea"/>
              <a:cs typeface="Arial" panose="020B0604020202020204" pitchFamily="34" charset="0"/>
            </a:rPr>
            <a:t>РЕД ОС 7.1, 7.2, 7.3 Муром; </a:t>
          </a:r>
          <a:r>
            <a:rPr lang="en-US" sz="1100" b="0" i="0" u="none" strike="noStrike" baseline="0">
              <a:solidFill>
                <a:schemeClr val="dk1"/>
              </a:solidFill>
              <a:latin typeface="+mn-lt"/>
              <a:ea typeface="+mn-ea"/>
              <a:cs typeface="Arial" panose="020B0604020202020204" pitchFamily="34" charset="0"/>
            </a:rPr>
            <a:t>ROSA Enterprise Linux Desktop/Server.</a:t>
          </a:r>
        </a:p>
        <a:p>
          <a:pPr marL="0" marR="0" lvl="0" indent="0" algn="just" defTabSz="914400" eaLnBrk="1" fontAlgn="auto" latinLnBrk="0" hangingPunct="1">
            <a:lnSpc>
              <a:spcPct val="100000"/>
            </a:lnSpc>
            <a:spcBef>
              <a:spcPts val="0"/>
            </a:spcBef>
            <a:spcAft>
              <a:spcPts val="0"/>
            </a:spcAft>
            <a:buClrTx/>
            <a:buSzTx/>
            <a:buFontTx/>
            <a:buNone/>
            <a:tabLst/>
            <a:defRPr/>
          </a:pPr>
          <a:endParaRPr lang="ru-RU" sz="1100" b="0" i="0" u="none" strike="noStrike" baseline="0">
            <a:solidFill>
              <a:schemeClr val="dk1"/>
            </a:solidFill>
            <a:latin typeface="+mn-lt"/>
            <a:ea typeface="+mn-ea"/>
            <a:cs typeface="Arial" panose="020B0604020202020204"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r>
            <a:rPr lang="ru-RU" sz="1100" b="1" i="0" u="none" strike="noStrike" baseline="0">
              <a:solidFill>
                <a:schemeClr val="dk1"/>
              </a:solidFill>
              <a:latin typeface="+mn-lt"/>
              <a:ea typeface="+mn-ea"/>
              <a:cs typeface="Arial" panose="020B0604020202020204" pitchFamily="34" charset="0"/>
            </a:rPr>
            <a:t>Ключевые особенности:</a:t>
          </a:r>
        </a:p>
        <a:p>
          <a:pPr marL="0" marR="0" lvl="0" indent="0" algn="just" defTabSz="914400" eaLnBrk="1" fontAlgn="auto" latinLnBrk="0" hangingPunct="1">
            <a:lnSpc>
              <a:spcPct val="100000"/>
            </a:lnSpc>
            <a:spcBef>
              <a:spcPts val="0"/>
            </a:spcBef>
            <a:spcAft>
              <a:spcPts val="0"/>
            </a:spcAft>
            <a:buClrTx/>
            <a:buSzTx/>
            <a:buFontTx/>
            <a:buNone/>
            <a:tabLst/>
            <a:defRPr/>
          </a:pPr>
          <a:r>
            <a:rPr lang="ru-RU" sz="1100" b="0" i="0" u="none" strike="noStrike" baseline="0">
              <a:solidFill>
                <a:schemeClr val="dk1"/>
              </a:solidFill>
              <a:latin typeface="+mn-lt"/>
              <a:ea typeface="+mn-ea"/>
              <a:cs typeface="Arial" panose="020B0604020202020204" pitchFamily="34" charset="0"/>
            </a:rPr>
            <a:t>• Поддержка современных дистрибутивов ОС </a:t>
          </a:r>
          <a:r>
            <a:rPr lang="en-US" sz="1100" b="0" i="0" u="none" strike="noStrike" baseline="0">
              <a:solidFill>
                <a:schemeClr val="dk1"/>
              </a:solidFill>
              <a:latin typeface="+mn-lt"/>
              <a:ea typeface="+mn-ea"/>
              <a:cs typeface="Arial" panose="020B0604020202020204" pitchFamily="34" charset="0"/>
            </a:rPr>
            <a:t>Linux, </a:t>
          </a:r>
          <a:r>
            <a:rPr lang="ru-RU" sz="1100" b="0" i="0" u="none" strike="noStrike" baseline="0">
              <a:solidFill>
                <a:schemeClr val="dk1"/>
              </a:solidFill>
              <a:latin typeface="+mn-lt"/>
              <a:ea typeface="+mn-ea"/>
              <a:cs typeface="Arial" panose="020B0604020202020204" pitchFamily="34" charset="0"/>
            </a:rPr>
            <a:t>включая российские ОС, например ОС </a:t>
          </a:r>
          <a:r>
            <a:rPr lang="en-US" sz="1100" b="0" i="0" u="none" strike="noStrike" baseline="0">
              <a:solidFill>
                <a:schemeClr val="dk1"/>
              </a:solidFill>
              <a:latin typeface="+mn-lt"/>
              <a:ea typeface="+mn-ea"/>
              <a:cs typeface="Arial" panose="020B0604020202020204" pitchFamily="34" charset="0"/>
            </a:rPr>
            <a:t>Astra Linux Common Edition 2.12, 2.12.40; </a:t>
          </a:r>
          <a:r>
            <a:rPr lang="ru-RU" sz="1100" b="0" i="0" u="none" strike="noStrike" baseline="0">
              <a:solidFill>
                <a:schemeClr val="dk1"/>
              </a:solidFill>
              <a:latin typeface="+mn-lt"/>
              <a:ea typeface="+mn-ea"/>
              <a:cs typeface="Arial" panose="020B0604020202020204" pitchFamily="34" charset="0"/>
            </a:rPr>
            <a:t>ОС Лотос 2.1; Альт Рабочая Станция 8.2 (64 бита), 9.0, 9.1, 9.2, 10.0, 10.1 и мн. др.</a:t>
          </a:r>
        </a:p>
        <a:p>
          <a:pPr marL="0" marR="0" lvl="0" indent="0" algn="just" defTabSz="914400" eaLnBrk="1" fontAlgn="auto" latinLnBrk="0" hangingPunct="1">
            <a:lnSpc>
              <a:spcPct val="100000"/>
            </a:lnSpc>
            <a:spcBef>
              <a:spcPts val="0"/>
            </a:spcBef>
            <a:spcAft>
              <a:spcPts val="0"/>
            </a:spcAft>
            <a:buClrTx/>
            <a:buSzTx/>
            <a:buFontTx/>
            <a:buNone/>
            <a:tabLst/>
            <a:defRPr/>
          </a:pPr>
          <a:r>
            <a:rPr lang="ru-RU" sz="1100" b="0" i="0" u="none" strike="noStrike" baseline="0">
              <a:solidFill>
                <a:schemeClr val="dk1"/>
              </a:solidFill>
              <a:latin typeface="+mn-lt"/>
              <a:ea typeface="+mn-ea"/>
              <a:cs typeface="Arial" panose="020B0604020202020204" pitchFamily="34" charset="0"/>
            </a:rPr>
            <a:t>• Централизованное управление с помощью Сервера безопасности </a:t>
          </a:r>
          <a:r>
            <a:rPr lang="en-US" sz="1100" b="0" i="0" u="none" strike="noStrike" baseline="0">
              <a:solidFill>
                <a:schemeClr val="dk1"/>
              </a:solidFill>
              <a:latin typeface="+mn-lt"/>
              <a:ea typeface="+mn-ea"/>
              <a:cs typeface="Arial" panose="020B0604020202020204" pitchFamily="34" charset="0"/>
            </a:rPr>
            <a:t>Dallas Lock (</a:t>
          </a:r>
          <a:r>
            <a:rPr lang="ru-RU" sz="1100" b="0" i="0" u="none" strike="noStrike" baseline="0">
              <a:solidFill>
                <a:schemeClr val="dk1"/>
              </a:solidFill>
              <a:latin typeface="+mn-lt"/>
              <a:ea typeface="+mn-ea"/>
              <a:cs typeface="Arial" panose="020B0604020202020204" pitchFamily="34" charset="0"/>
            </a:rPr>
            <a:t>приобретается отдельно).</a:t>
          </a:r>
        </a:p>
        <a:p>
          <a:pPr marL="0" marR="0" lvl="0" indent="0" algn="just" defTabSz="914400" eaLnBrk="1" fontAlgn="auto" latinLnBrk="0" hangingPunct="1">
            <a:lnSpc>
              <a:spcPct val="100000"/>
            </a:lnSpc>
            <a:spcBef>
              <a:spcPts val="0"/>
            </a:spcBef>
            <a:spcAft>
              <a:spcPts val="0"/>
            </a:spcAft>
            <a:buClrTx/>
            <a:buSzTx/>
            <a:buFontTx/>
            <a:buNone/>
            <a:tabLst/>
            <a:defRPr/>
          </a:pPr>
          <a:r>
            <a:rPr lang="ru-RU" sz="1100" b="0" i="0" u="none" strike="noStrike" baseline="0">
              <a:solidFill>
                <a:schemeClr val="dk1"/>
              </a:solidFill>
              <a:latin typeface="+mn-lt"/>
              <a:ea typeface="+mn-ea"/>
              <a:cs typeface="Arial" panose="020B0604020202020204" pitchFamily="34" charset="0"/>
            </a:rPr>
            <a:t>• Консоль удаленного управления СЗИ из ОС </a:t>
          </a:r>
          <a:r>
            <a:rPr lang="en-US" sz="1100" b="0" i="0" u="none" strike="noStrike" baseline="0">
              <a:solidFill>
                <a:schemeClr val="dk1"/>
              </a:solidFill>
              <a:latin typeface="+mn-lt"/>
              <a:ea typeface="+mn-ea"/>
              <a:cs typeface="Arial" panose="020B0604020202020204" pitchFamily="34" charset="0"/>
            </a:rPr>
            <a:t>Windows </a:t>
          </a:r>
          <a:r>
            <a:rPr lang="ru-RU" sz="1100" b="0" i="0" u="none" strike="noStrike" baseline="0">
              <a:solidFill>
                <a:schemeClr val="dk1"/>
              </a:solidFill>
              <a:latin typeface="+mn-lt"/>
              <a:ea typeface="+mn-ea"/>
              <a:cs typeface="Arial" panose="020B0604020202020204" pitchFamily="34" charset="0"/>
            </a:rPr>
            <a:t>и </a:t>
          </a:r>
          <a:r>
            <a:rPr lang="en-US" sz="1100" b="0" i="0" u="none" strike="noStrike" baseline="0">
              <a:solidFill>
                <a:schemeClr val="dk1"/>
              </a:solidFill>
              <a:latin typeface="+mn-lt"/>
              <a:ea typeface="+mn-ea"/>
              <a:cs typeface="Arial" panose="020B0604020202020204" pitchFamily="34" charset="0"/>
            </a:rPr>
            <a:t>Linux.</a:t>
          </a:r>
        </a:p>
        <a:p>
          <a:pPr marL="0" marR="0" lvl="0" indent="0" algn="just" defTabSz="914400" eaLnBrk="1" fontAlgn="auto" latinLnBrk="0" hangingPunct="1">
            <a:lnSpc>
              <a:spcPct val="100000"/>
            </a:lnSpc>
            <a:spcBef>
              <a:spcPts val="0"/>
            </a:spcBef>
            <a:spcAft>
              <a:spcPts val="0"/>
            </a:spcAft>
            <a:buClrTx/>
            <a:buSzTx/>
            <a:buFontTx/>
            <a:buNone/>
            <a:tabLst/>
            <a:defRPr/>
          </a:pPr>
          <a:r>
            <a:rPr lang="en-US" sz="1100" b="0" i="0" u="none" strike="noStrike" baseline="0">
              <a:solidFill>
                <a:schemeClr val="dk1"/>
              </a:solidFill>
              <a:latin typeface="+mn-lt"/>
              <a:ea typeface="+mn-ea"/>
              <a:cs typeface="Arial" panose="020B0604020202020204" pitchFamily="34" charset="0"/>
            </a:rPr>
            <a:t>• </a:t>
          </a:r>
          <a:r>
            <a:rPr lang="ru-RU" sz="1100" b="0" i="0" u="none" strike="noStrike" baseline="0">
              <a:solidFill>
                <a:schemeClr val="dk1"/>
              </a:solidFill>
              <a:latin typeface="+mn-lt"/>
              <a:ea typeface="+mn-ea"/>
              <a:cs typeface="Arial" panose="020B0604020202020204" pitchFamily="34" charset="0"/>
            </a:rPr>
            <a:t>Современный графический интерфейс (</a:t>
          </a:r>
          <a:r>
            <a:rPr lang="en-US" sz="1100" b="0" i="0" u="none" strike="noStrike" baseline="0">
              <a:solidFill>
                <a:schemeClr val="dk1"/>
              </a:solidFill>
              <a:latin typeface="+mn-lt"/>
              <a:ea typeface="+mn-ea"/>
              <a:cs typeface="Arial" panose="020B0604020202020204" pitchFamily="34" charset="0"/>
            </a:rPr>
            <a:t>GUI), </a:t>
          </a:r>
          <a:r>
            <a:rPr lang="ru-RU" sz="1100" b="0" i="0" u="none" strike="noStrike" baseline="0">
              <a:solidFill>
                <a:schemeClr val="dk1"/>
              </a:solidFill>
              <a:latin typeface="+mn-lt"/>
              <a:ea typeface="+mn-ea"/>
              <a:cs typeface="Arial" panose="020B0604020202020204" pitchFamily="34" charset="0"/>
            </a:rPr>
            <a:t>выполненный в едином стиле с интерфейсом </a:t>
          </a:r>
          <a:r>
            <a:rPr lang="en-US" sz="1100" b="0" i="0" u="none" strike="noStrike" baseline="0">
              <a:solidFill>
                <a:schemeClr val="dk1"/>
              </a:solidFill>
              <a:latin typeface="+mn-lt"/>
              <a:ea typeface="+mn-ea"/>
              <a:cs typeface="Arial" panose="020B0604020202020204" pitchFamily="34" charset="0"/>
            </a:rPr>
            <a:t>Dallas Lock 8.0.</a:t>
          </a:r>
        </a:p>
        <a:p>
          <a:pPr marL="0" marR="0" lvl="0" indent="0" algn="just" defTabSz="914400" eaLnBrk="1" fontAlgn="auto" latinLnBrk="0" hangingPunct="1">
            <a:lnSpc>
              <a:spcPct val="100000"/>
            </a:lnSpc>
            <a:spcBef>
              <a:spcPts val="0"/>
            </a:spcBef>
            <a:spcAft>
              <a:spcPts val="0"/>
            </a:spcAft>
            <a:buClrTx/>
            <a:buSzTx/>
            <a:buFontTx/>
            <a:buNone/>
            <a:tabLst/>
            <a:defRPr/>
          </a:pPr>
          <a:r>
            <a:rPr lang="en-US" sz="1100" b="0" i="0" u="none" strike="noStrike" baseline="0">
              <a:solidFill>
                <a:schemeClr val="dk1"/>
              </a:solidFill>
              <a:latin typeface="+mn-lt"/>
              <a:ea typeface="+mn-ea"/>
              <a:cs typeface="Arial" panose="020B0604020202020204" pitchFamily="34" charset="0"/>
            </a:rPr>
            <a:t>• </a:t>
          </a:r>
          <a:r>
            <a:rPr lang="ru-RU" sz="1100" b="0" i="0" u="none" strike="noStrike" baseline="0">
              <a:solidFill>
                <a:schemeClr val="dk1"/>
              </a:solidFill>
              <a:latin typeface="+mn-lt"/>
              <a:ea typeface="+mn-ea"/>
              <a:cs typeface="Arial" panose="020B0604020202020204" pitchFamily="34" charset="0"/>
            </a:rPr>
            <a:t>Сервис-ориентированная архитектура, которая позволяет использовать СЗИ НСД </a:t>
          </a:r>
          <a:r>
            <a:rPr lang="en-US" sz="1100" b="0" i="0" u="none" strike="noStrike" baseline="0">
              <a:solidFill>
                <a:schemeClr val="dk1"/>
              </a:solidFill>
              <a:latin typeface="+mn-lt"/>
              <a:ea typeface="+mn-ea"/>
              <a:cs typeface="Arial" panose="020B0604020202020204" pitchFamily="34" charset="0"/>
            </a:rPr>
            <a:t>Dallas Lock Linux </a:t>
          </a:r>
          <a:r>
            <a:rPr lang="ru-RU" sz="1100" b="0" i="0" u="none" strike="noStrike" baseline="0">
              <a:solidFill>
                <a:schemeClr val="dk1"/>
              </a:solidFill>
              <a:latin typeface="+mn-lt"/>
              <a:ea typeface="+mn-ea"/>
              <a:cs typeface="Arial" panose="020B0604020202020204" pitchFamily="34" charset="0"/>
            </a:rPr>
            <a:t>для защиты сложных распределенных систем с учетом повышенных требований к масштабируемости и управляемости.</a:t>
          </a:r>
        </a:p>
        <a:p>
          <a:pPr marL="0" marR="0" lvl="0" indent="0" algn="just" defTabSz="914400" eaLnBrk="1" fontAlgn="auto" latinLnBrk="0" hangingPunct="1">
            <a:lnSpc>
              <a:spcPct val="100000"/>
            </a:lnSpc>
            <a:spcBef>
              <a:spcPts val="0"/>
            </a:spcBef>
            <a:spcAft>
              <a:spcPts val="0"/>
            </a:spcAft>
            <a:buClrTx/>
            <a:buSzTx/>
            <a:buFontTx/>
            <a:buNone/>
            <a:tabLst/>
            <a:defRPr/>
          </a:pPr>
          <a:endParaRPr lang="en-US" sz="1100" b="0" i="0" u="none" strike="noStrike" baseline="0">
            <a:solidFill>
              <a:schemeClr val="dk1"/>
            </a:solidFill>
            <a:latin typeface="+mn-lt"/>
            <a:ea typeface="+mn-ea"/>
            <a:cs typeface="Arial" panose="020B0604020202020204" pitchFamily="34" charset="0"/>
          </a:endParaRPr>
        </a:p>
      </xdr:txBody>
    </xdr:sp>
    <xdr:clientData/>
  </xdr:twoCellAnchor>
  <xdr:twoCellAnchor>
    <xdr:from>
      <xdr:col>1</xdr:col>
      <xdr:colOff>0</xdr:colOff>
      <xdr:row>9</xdr:row>
      <xdr:rowOff>27333</xdr:rowOff>
    </xdr:from>
    <xdr:to>
      <xdr:col>17</xdr:col>
      <xdr:colOff>176893</xdr:colOff>
      <xdr:row>10</xdr:row>
      <xdr:rowOff>272144</xdr:rowOff>
    </xdr:to>
    <xdr:sp macro="" textlink="">
      <xdr:nvSpPr>
        <xdr:cNvPr id="33" name="TextBox 32">
          <a:extLst>
            <a:ext uri="{FF2B5EF4-FFF2-40B4-BE49-F238E27FC236}">
              <a16:creationId xmlns:a16="http://schemas.microsoft.com/office/drawing/2014/main" xmlns="" id="{00000000-0008-0000-0A00-000021000000}"/>
            </a:ext>
          </a:extLst>
        </xdr:cNvPr>
        <xdr:cNvSpPr txBox="1"/>
      </xdr:nvSpPr>
      <xdr:spPr>
        <a:xfrm>
          <a:off x="108857" y="12804440"/>
          <a:ext cx="9974036" cy="473516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just" defTabSz="914400" eaLnBrk="1" fontAlgn="auto" latinLnBrk="0" hangingPunct="1">
            <a:lnSpc>
              <a:spcPct val="100000"/>
            </a:lnSpc>
            <a:spcBef>
              <a:spcPts val="0"/>
            </a:spcBef>
            <a:spcAft>
              <a:spcPts val="0"/>
            </a:spcAft>
            <a:buClrTx/>
            <a:buSzTx/>
            <a:buFontTx/>
            <a:buNone/>
            <a:tabLst/>
            <a:defRPr/>
          </a:pPr>
          <a:r>
            <a:rPr lang="ru-RU" sz="1100" b="0" i="0" u="none" strike="noStrike" baseline="0">
              <a:solidFill>
                <a:schemeClr val="dk1"/>
              </a:solidFill>
              <a:latin typeface="+mn-lt"/>
              <a:ea typeface="+mn-ea"/>
              <a:cs typeface="Arial" panose="020B0604020202020204" pitchFamily="34" charset="0"/>
            </a:rPr>
            <a:t>Модули: «Средство контроля съёмных машинных носителей информации» (СКН), «Межсетевой экран» (МЭ), «Система обнаружения и предотвращения вторжений» (СОВ, включает модуль "Безопасной среды"/"песочница"), Модуль паспортизации программного обеспечения (МП) для подключения к Серверу конфигураций </a:t>
          </a:r>
          <a:r>
            <a:rPr lang="en-US" sz="1100" b="0" i="0" u="none" strike="noStrike" baseline="0">
              <a:solidFill>
                <a:schemeClr val="dk1"/>
              </a:solidFill>
              <a:latin typeface="+mn-lt"/>
              <a:ea typeface="+mn-ea"/>
              <a:cs typeface="Arial" panose="020B0604020202020204" pitchFamily="34" charset="0"/>
            </a:rPr>
            <a:t>Dallas Lock, </a:t>
          </a:r>
          <a:r>
            <a:rPr lang="ru-RU" sz="1100" b="0" i="0" u="none" strike="noStrike" baseline="0">
              <a:solidFill>
                <a:schemeClr val="dk1"/>
              </a:solidFill>
              <a:latin typeface="+mn-lt"/>
              <a:ea typeface="+mn-ea"/>
              <a:cs typeface="Arial" panose="020B0604020202020204" pitchFamily="34" charset="0"/>
            </a:rPr>
            <a:t>Модуль резервного копирования и восстановления (РК), Модуль СКН уровня отчуждения (переноса) информации (СКН2).</a:t>
          </a:r>
        </a:p>
        <a:p>
          <a:pPr marL="0" marR="0" lvl="0" indent="0" algn="just" defTabSz="914400" eaLnBrk="1" fontAlgn="auto" latinLnBrk="0" hangingPunct="1">
            <a:lnSpc>
              <a:spcPct val="100000"/>
            </a:lnSpc>
            <a:spcBef>
              <a:spcPts val="0"/>
            </a:spcBef>
            <a:spcAft>
              <a:spcPts val="0"/>
            </a:spcAft>
            <a:buClrTx/>
            <a:buSzTx/>
            <a:buFontTx/>
            <a:buNone/>
            <a:tabLst/>
            <a:defRPr/>
          </a:pPr>
          <a:endParaRPr lang="ru-RU" sz="1100" b="0" i="0" u="none" strike="noStrike" baseline="0">
            <a:solidFill>
              <a:schemeClr val="dk1"/>
            </a:solidFill>
            <a:latin typeface="+mn-lt"/>
            <a:ea typeface="+mn-ea"/>
            <a:cs typeface="Arial" panose="020B0604020202020204"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r>
            <a:rPr lang="ru-RU" sz="1100" b="0" i="0" u="none" strike="noStrike" baseline="0">
              <a:solidFill>
                <a:schemeClr val="dk1"/>
              </a:solidFill>
              <a:latin typeface="+mn-lt"/>
              <a:ea typeface="+mn-ea"/>
              <a:cs typeface="Arial" panose="020B0604020202020204" pitchFamily="34" charset="0"/>
            </a:rPr>
            <a:t>Для ОС </a:t>
          </a:r>
          <a:r>
            <a:rPr lang="en-US" sz="1100" b="0" i="0" u="none" strike="noStrike" baseline="0">
              <a:solidFill>
                <a:schemeClr val="dk1"/>
              </a:solidFill>
              <a:latin typeface="+mn-lt"/>
              <a:ea typeface="+mn-ea"/>
              <a:cs typeface="Arial" panose="020B0604020202020204" pitchFamily="34" charset="0"/>
            </a:rPr>
            <a:t>Windows (</a:t>
          </a:r>
          <a:r>
            <a:rPr lang="ru-RU" sz="1100" b="0" i="0" u="none" strike="noStrike" baseline="0">
              <a:solidFill>
                <a:schemeClr val="dk1"/>
              </a:solidFill>
              <a:latin typeface="+mn-lt"/>
              <a:ea typeface="+mn-ea"/>
              <a:cs typeface="Arial" panose="020B0604020202020204" pitchFamily="34" charset="0"/>
            </a:rPr>
            <a:t>х32/х64): </a:t>
          </a:r>
          <a:r>
            <a:rPr lang="en-US" sz="1100" b="0" i="0" u="none" strike="noStrike" baseline="0">
              <a:solidFill>
                <a:schemeClr val="dk1"/>
              </a:solidFill>
              <a:latin typeface="+mn-lt"/>
              <a:ea typeface="+mn-ea"/>
              <a:cs typeface="Arial" panose="020B0604020202020204" pitchFamily="34" charset="0"/>
            </a:rPr>
            <a:t>Windows XP, Windows Server 2003, Windows Vista, Windows Server 2008, Windows 7, Windows Server 2008 R2, Windows 8, Windows 8.1, Windows Server 2012, Windows Server 2012 R2, Windows 10, Windows Server 2016, Windows Server 2019, Windows 11.</a:t>
          </a:r>
        </a:p>
        <a:p>
          <a:pPr marL="0" marR="0" lvl="0" indent="0" algn="just" defTabSz="914400" eaLnBrk="1" fontAlgn="auto" latinLnBrk="0" hangingPunct="1">
            <a:lnSpc>
              <a:spcPct val="100000"/>
            </a:lnSpc>
            <a:spcBef>
              <a:spcPts val="0"/>
            </a:spcBef>
            <a:spcAft>
              <a:spcPts val="0"/>
            </a:spcAft>
            <a:buClrTx/>
            <a:buSzTx/>
            <a:buFontTx/>
            <a:buNone/>
            <a:tabLst/>
            <a:defRPr/>
          </a:pPr>
          <a:endParaRPr lang="en-US" sz="1100" b="0" i="0" u="none" strike="noStrike" baseline="0">
            <a:solidFill>
              <a:schemeClr val="dk1"/>
            </a:solidFill>
            <a:latin typeface="+mn-lt"/>
            <a:ea typeface="+mn-ea"/>
            <a:cs typeface="Arial" panose="020B0604020202020204" pitchFamily="34" charset="0"/>
          </a:endParaRPr>
        </a:p>
      </xdr:txBody>
    </xdr:sp>
    <xdr:clientData/>
  </xdr:twoCellAnchor>
  <xdr:twoCellAnchor>
    <xdr:from>
      <xdr:col>1</xdr:col>
      <xdr:colOff>0</xdr:colOff>
      <xdr:row>12</xdr:row>
      <xdr:rowOff>27333</xdr:rowOff>
    </xdr:from>
    <xdr:to>
      <xdr:col>17</xdr:col>
      <xdr:colOff>176893</xdr:colOff>
      <xdr:row>13</xdr:row>
      <xdr:rowOff>585106</xdr:rowOff>
    </xdr:to>
    <xdr:sp macro="" textlink="">
      <xdr:nvSpPr>
        <xdr:cNvPr id="34" name="TextBox 33">
          <a:extLst>
            <a:ext uri="{FF2B5EF4-FFF2-40B4-BE49-F238E27FC236}">
              <a16:creationId xmlns:a16="http://schemas.microsoft.com/office/drawing/2014/main" xmlns="" id="{00000000-0008-0000-0A00-000022000000}"/>
            </a:ext>
          </a:extLst>
        </xdr:cNvPr>
        <xdr:cNvSpPr txBox="1"/>
      </xdr:nvSpPr>
      <xdr:spPr>
        <a:xfrm>
          <a:off x="114300" y="19458333"/>
          <a:ext cx="9930493" cy="539647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u-RU" sz="1100" b="0" i="0" baseline="0">
              <a:solidFill>
                <a:schemeClr val="dk1"/>
              </a:solidFill>
              <a:effectLst/>
              <a:latin typeface="+mn-lt"/>
              <a:ea typeface="+mn-ea"/>
              <a:cs typeface="+mn-cs"/>
            </a:rPr>
            <a:t>Система защиты информации от несанкционированного доступа (СЗИ НСД) накладного типа, предназначенная для защиты конфиденциальной информации и государственной тайны до уровня «совершенно секретно».</a:t>
          </a:r>
        </a:p>
        <a:p>
          <a:endParaRPr lang="ru-RU">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ru-RU" sz="1100" b="0" i="0" baseline="0">
              <a:solidFill>
                <a:schemeClr val="dk1"/>
              </a:solidFill>
              <a:effectLst/>
              <a:latin typeface="+mn-lt"/>
              <a:ea typeface="+mn-ea"/>
              <a:cs typeface="+mn-cs"/>
            </a:rPr>
            <a:t>Модули: «Средство контроля съёмных машинных носителей информации» (СКН), «Межсетевой экран» (МЭ), «Система обнаружения и предотвращения вторжений» (СОВ), Модуль паспортизации программного обеспечения (МП) для подключения к Серверу конфигураций </a:t>
          </a:r>
          <a:r>
            <a:rPr lang="en-US" sz="1100" b="0" i="0" baseline="0">
              <a:solidFill>
                <a:schemeClr val="dk1"/>
              </a:solidFill>
              <a:effectLst/>
              <a:latin typeface="+mn-lt"/>
              <a:ea typeface="+mn-ea"/>
              <a:cs typeface="+mn-cs"/>
            </a:rPr>
            <a:t>Dallas Lock</a:t>
          </a:r>
          <a:r>
            <a:rPr lang="ru-RU" sz="1100" b="0" i="0" baseline="0">
              <a:solidFill>
                <a:schemeClr val="dk1"/>
              </a:solidFill>
              <a:effectLst/>
              <a:latin typeface="+mn-lt"/>
              <a:ea typeface="+mn-ea"/>
              <a:cs typeface="+mn-cs"/>
            </a:rPr>
            <a:t>, Модуль резервного копирования и восстановления (РК, доступен после окончания процедуры инспекционного контроля), Модуль СКН уровня отчуждения (переноса) информации (СКН2, доступен после окончания процедуры инспекционного контроля)</a:t>
          </a:r>
          <a:r>
            <a:rPr lang="en-US" sz="1100" b="0" i="0" baseline="0">
              <a:solidFill>
                <a:schemeClr val="dk1"/>
              </a:solidFill>
              <a:effectLst/>
              <a:latin typeface="+mn-lt"/>
              <a:ea typeface="+mn-ea"/>
              <a:cs typeface="+mn-cs"/>
            </a:rPr>
            <a:t>.</a:t>
          </a:r>
          <a:endParaRPr lang="ru-RU" sz="1100" b="0"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ru-RU">
            <a:effectLst/>
          </a:endParaRPr>
        </a:p>
        <a:p>
          <a:r>
            <a:rPr lang="ru-RU" sz="1100" b="0" i="0" baseline="0">
              <a:solidFill>
                <a:schemeClr val="dk1"/>
              </a:solidFill>
              <a:effectLst/>
              <a:latin typeface="+mn-lt"/>
              <a:ea typeface="+mn-ea"/>
              <a:cs typeface="+mn-cs"/>
            </a:rPr>
            <a:t>Для ОС </a:t>
          </a:r>
          <a:r>
            <a:rPr lang="en-US" sz="1100" b="0" i="0" baseline="0">
              <a:solidFill>
                <a:schemeClr val="dk1"/>
              </a:solidFill>
              <a:effectLst/>
              <a:latin typeface="+mn-lt"/>
              <a:ea typeface="+mn-ea"/>
              <a:cs typeface="+mn-cs"/>
            </a:rPr>
            <a:t>Windows (</a:t>
          </a:r>
          <a:r>
            <a:rPr lang="ru-RU" sz="1100" b="0" i="0" baseline="0">
              <a:solidFill>
                <a:schemeClr val="dk1"/>
              </a:solidFill>
              <a:effectLst/>
              <a:latin typeface="+mn-lt"/>
              <a:ea typeface="+mn-ea"/>
              <a:cs typeface="+mn-cs"/>
            </a:rPr>
            <a:t>х32/х64): </a:t>
          </a:r>
          <a:r>
            <a:rPr lang="en-US" sz="1100" b="0" i="0" baseline="0">
              <a:solidFill>
                <a:schemeClr val="dk1"/>
              </a:solidFill>
              <a:effectLst/>
              <a:latin typeface="+mn-lt"/>
              <a:ea typeface="+mn-ea"/>
              <a:cs typeface="+mn-cs"/>
            </a:rPr>
            <a:t>Windows XP, Windows Server 2003, Windows Vista, Windows Server 2008, Windows 7, Windows Server 2008 R2, Windows 8, Windows 8.1,</a:t>
          </a:r>
          <a:r>
            <a:rPr lang="ru-RU" sz="1100" b="0"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Windows Server 2012, Windows Server 2012 R2, </a:t>
          </a:r>
          <a:r>
            <a:rPr lang="en-US" sz="1100" b="1" i="0" baseline="0">
              <a:solidFill>
                <a:schemeClr val="dk1"/>
              </a:solidFill>
              <a:effectLst/>
              <a:latin typeface="+mn-lt"/>
              <a:ea typeface="+mn-ea"/>
              <a:cs typeface="+mn-cs"/>
            </a:rPr>
            <a:t>Windows 10</a:t>
          </a:r>
          <a:r>
            <a:rPr lang="en-US" sz="1100" b="0" i="0" baseline="0">
              <a:solidFill>
                <a:schemeClr val="dk1"/>
              </a:solidFill>
              <a:effectLst/>
              <a:latin typeface="+mn-lt"/>
              <a:ea typeface="+mn-ea"/>
              <a:cs typeface="+mn-cs"/>
            </a:rPr>
            <a:t>, </a:t>
          </a:r>
          <a:r>
            <a:rPr lang="en-US" sz="1100" b="1" i="0" baseline="0">
              <a:solidFill>
                <a:schemeClr val="dk1"/>
              </a:solidFill>
              <a:effectLst/>
              <a:latin typeface="+mn-lt"/>
              <a:ea typeface="+mn-ea"/>
              <a:cs typeface="+mn-cs"/>
            </a:rPr>
            <a:t>Windows Server 2016</a:t>
          </a:r>
          <a:r>
            <a:rPr lang="en-US" sz="1100" b="0" i="0" baseline="0">
              <a:solidFill>
                <a:schemeClr val="dk1"/>
              </a:solidFill>
              <a:effectLst/>
              <a:latin typeface="+mn-lt"/>
              <a:ea typeface="+mn-ea"/>
              <a:cs typeface="+mn-cs"/>
            </a:rPr>
            <a:t>.</a:t>
          </a:r>
          <a:endParaRPr lang="ru-RU" sz="1100" b="0" i="0" baseline="0">
            <a:solidFill>
              <a:schemeClr val="dk1"/>
            </a:solidFill>
            <a:effectLst/>
            <a:latin typeface="+mn-lt"/>
            <a:ea typeface="+mn-ea"/>
            <a:cs typeface="+mn-cs"/>
          </a:endParaRPr>
        </a:p>
        <a:p>
          <a:endParaRPr lang="ru-RU">
            <a:effectLst/>
          </a:endParaRPr>
        </a:p>
        <a:p>
          <a:r>
            <a:rPr lang="ru-RU" sz="1100" b="0" i="0" baseline="0">
              <a:solidFill>
                <a:schemeClr val="dk1"/>
              </a:solidFill>
              <a:effectLst/>
              <a:latin typeface="+mn-lt"/>
              <a:ea typeface="+mn-ea"/>
              <a:cs typeface="+mn-cs"/>
            </a:rPr>
            <a:t>Возможно использование в АС до класса защищенности </a:t>
          </a:r>
          <a:r>
            <a:rPr lang="ru-RU" sz="1100" b="1" i="0" baseline="0">
              <a:solidFill>
                <a:schemeClr val="dk1"/>
              </a:solidFill>
              <a:effectLst/>
              <a:latin typeface="+mn-lt"/>
              <a:ea typeface="+mn-ea"/>
              <a:cs typeface="+mn-cs"/>
            </a:rPr>
            <a:t>2А (1Б) </a:t>
          </a:r>
          <a:r>
            <a:rPr lang="ru-RU" sz="1100" b="0" i="0" baseline="0">
              <a:solidFill>
                <a:schemeClr val="dk1"/>
              </a:solidFill>
              <a:effectLst/>
              <a:latin typeface="+mn-lt"/>
              <a:ea typeface="+mn-ea"/>
              <a:cs typeface="+mn-cs"/>
            </a:rPr>
            <a:t>включительно, в ГИС до </a:t>
          </a:r>
          <a:r>
            <a:rPr lang="ru-RU" sz="1100" b="1" i="0" baseline="0">
              <a:solidFill>
                <a:schemeClr val="dk1"/>
              </a:solidFill>
              <a:effectLst/>
              <a:latin typeface="+mn-lt"/>
              <a:ea typeface="+mn-ea"/>
              <a:cs typeface="+mn-cs"/>
            </a:rPr>
            <a:t>1 </a:t>
          </a:r>
          <a:r>
            <a:rPr lang="ru-RU" sz="1100" b="0" i="0" baseline="0">
              <a:solidFill>
                <a:schemeClr val="dk1"/>
              </a:solidFill>
              <a:effectLst/>
              <a:latin typeface="+mn-lt"/>
              <a:ea typeface="+mn-ea"/>
              <a:cs typeface="+mn-cs"/>
            </a:rPr>
            <a:t>класса защищенности включительно, в АСУ ТП до </a:t>
          </a:r>
          <a:r>
            <a:rPr lang="ru-RU" sz="1100" b="1" i="0" baseline="0">
              <a:solidFill>
                <a:schemeClr val="dk1"/>
              </a:solidFill>
              <a:effectLst/>
              <a:latin typeface="+mn-lt"/>
              <a:ea typeface="+mn-ea"/>
              <a:cs typeface="+mn-cs"/>
            </a:rPr>
            <a:t>1 </a:t>
          </a:r>
          <a:r>
            <a:rPr lang="ru-RU" sz="1100" b="0" i="0" baseline="0">
              <a:solidFill>
                <a:schemeClr val="dk1"/>
              </a:solidFill>
              <a:effectLst/>
              <a:latin typeface="+mn-lt"/>
              <a:ea typeface="+mn-ea"/>
              <a:cs typeface="+mn-cs"/>
            </a:rPr>
            <a:t>класса защищенности включительно, в значимых объектах КИИ до </a:t>
          </a:r>
          <a:r>
            <a:rPr lang="ru-RU" sz="1100" b="1" i="0" baseline="0">
              <a:solidFill>
                <a:schemeClr val="dk1"/>
              </a:solidFill>
              <a:effectLst/>
              <a:latin typeface="+mn-lt"/>
              <a:ea typeface="+mn-ea"/>
              <a:cs typeface="+mn-cs"/>
            </a:rPr>
            <a:t>1 </a:t>
          </a:r>
          <a:r>
            <a:rPr lang="ru-RU" sz="1100" b="0" i="0" baseline="0">
              <a:solidFill>
                <a:schemeClr val="dk1"/>
              </a:solidFill>
              <a:effectLst/>
              <a:latin typeface="+mn-lt"/>
              <a:ea typeface="+mn-ea"/>
              <a:cs typeface="+mn-cs"/>
            </a:rPr>
            <a:t>категории включительно, для обеспечения </a:t>
          </a:r>
          <a:r>
            <a:rPr lang="ru-RU" sz="1100" b="1" i="0" baseline="0">
              <a:solidFill>
                <a:schemeClr val="dk1"/>
              </a:solidFill>
              <a:effectLst/>
              <a:latin typeface="+mn-lt"/>
              <a:ea typeface="+mn-ea"/>
              <a:cs typeface="+mn-cs"/>
            </a:rPr>
            <a:t>1 </a:t>
          </a:r>
          <a:r>
            <a:rPr lang="ru-RU" sz="1100" b="0" i="0" baseline="0">
              <a:solidFill>
                <a:schemeClr val="dk1"/>
              </a:solidFill>
              <a:effectLst/>
              <a:latin typeface="+mn-lt"/>
              <a:ea typeface="+mn-ea"/>
              <a:cs typeface="+mn-cs"/>
            </a:rPr>
            <a:t>уровня защищенности ПДн.</a:t>
          </a:r>
          <a:endParaRPr lang="ru-RU">
            <a:effectLst/>
          </a:endParaRPr>
        </a:p>
        <a:p>
          <a:pPr marL="0" marR="0" lvl="0" indent="0" algn="just" defTabSz="914400" eaLnBrk="1" fontAlgn="auto" latinLnBrk="0" hangingPunct="1">
            <a:lnSpc>
              <a:spcPct val="100000"/>
            </a:lnSpc>
            <a:spcBef>
              <a:spcPts val="0"/>
            </a:spcBef>
            <a:spcAft>
              <a:spcPts val="0"/>
            </a:spcAft>
            <a:buClrTx/>
            <a:buSzTx/>
            <a:buFontTx/>
            <a:buNone/>
            <a:tabLst/>
            <a:defRPr/>
          </a:pPr>
          <a:endParaRPr lang="ru-RU" sz="1100" b="0" i="0" u="none" strike="noStrike" baseline="0">
            <a:solidFill>
              <a:schemeClr val="dk1"/>
            </a:solidFill>
            <a:latin typeface="+mn-lt"/>
            <a:ea typeface="+mn-ea"/>
            <a:cs typeface="Arial" panose="020B0604020202020204" pitchFamily="34" charset="0"/>
          </a:endParaRPr>
        </a:p>
        <a:p>
          <a:r>
            <a:rPr lang="ru-RU" sz="1100" b="1" i="0" baseline="0">
              <a:solidFill>
                <a:schemeClr val="dk1"/>
              </a:solidFill>
              <a:effectLst/>
              <a:latin typeface="+mn-lt"/>
              <a:ea typeface="+mn-ea"/>
              <a:cs typeface="+mn-cs"/>
            </a:rPr>
            <a:t>Ключевые особенности:</a:t>
          </a:r>
          <a:endParaRPr lang="ru-RU">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ru-RU" sz="1100" b="0" i="0" baseline="0">
              <a:solidFill>
                <a:schemeClr val="dk1"/>
              </a:solidFill>
              <a:effectLst/>
              <a:latin typeface="+mn-lt"/>
              <a:ea typeface="+mn-ea"/>
              <a:cs typeface="+mn-cs"/>
            </a:rPr>
            <a:t>• Возможность использования модуля «Загрузчик» для компенсации отсутствия СДЗ уровня платы расширения или уровня </a:t>
          </a:r>
          <a:r>
            <a:rPr lang="en-US" sz="1100" b="0" i="0" baseline="0">
              <a:solidFill>
                <a:schemeClr val="dk1"/>
              </a:solidFill>
              <a:effectLst/>
              <a:latin typeface="+mn-lt"/>
              <a:ea typeface="+mn-ea"/>
              <a:cs typeface="+mn-cs"/>
            </a:rPr>
            <a:t>BIOS (</a:t>
          </a:r>
          <a:r>
            <a:rPr lang="ru-RU" sz="1100" b="0" i="0" baseline="0">
              <a:solidFill>
                <a:schemeClr val="dk1"/>
              </a:solidFill>
              <a:effectLst/>
              <a:latin typeface="+mn-lt"/>
              <a:ea typeface="+mn-ea"/>
              <a:cs typeface="+mn-cs"/>
            </a:rPr>
            <a:t>в случае невозможности или</a:t>
          </a:r>
          <a:r>
            <a:rPr lang="en-US" sz="1100" b="0" i="0" baseline="0">
              <a:solidFill>
                <a:schemeClr val="dk1"/>
              </a:solidFill>
              <a:effectLst/>
              <a:latin typeface="+mn-lt"/>
              <a:ea typeface="+mn-ea"/>
              <a:cs typeface="+mn-cs"/>
            </a:rPr>
            <a:t> </a:t>
          </a:r>
          <a:r>
            <a:rPr lang="ru-RU" sz="1100" b="0" i="0" baseline="0">
              <a:solidFill>
                <a:schemeClr val="dk1"/>
              </a:solidFill>
              <a:effectLst/>
              <a:latin typeface="+mn-lt"/>
              <a:ea typeface="+mn-ea"/>
              <a:cs typeface="+mn-cs"/>
            </a:rPr>
            <a:t>необязательности применения СДЗ).</a:t>
          </a:r>
          <a:endParaRPr lang="ru-RU">
            <a:effectLst/>
          </a:endParaRPr>
        </a:p>
        <a:p>
          <a:r>
            <a:rPr lang="ru-RU" sz="1100" b="0" i="0" baseline="0">
              <a:solidFill>
                <a:schemeClr val="dk1"/>
              </a:solidFill>
              <a:effectLst/>
              <a:latin typeface="+mn-lt"/>
              <a:ea typeface="+mn-ea"/>
              <a:cs typeface="+mn-cs"/>
            </a:rPr>
            <a:t>• Собственные сертифицированные механизмы управления информационной безопасностью, дублирующие стандартные механизмы ОС </a:t>
          </a:r>
          <a:r>
            <a:rPr lang="en-US" sz="1100" b="0" i="0" baseline="0">
              <a:solidFill>
                <a:schemeClr val="dk1"/>
              </a:solidFill>
              <a:effectLst/>
              <a:latin typeface="+mn-lt"/>
              <a:ea typeface="+mn-ea"/>
              <a:cs typeface="+mn-cs"/>
            </a:rPr>
            <a:t>Windows.</a:t>
          </a:r>
          <a:endParaRPr lang="ru-RU">
            <a:effectLst/>
          </a:endParaRPr>
        </a:p>
        <a:p>
          <a:r>
            <a:rPr lang="ru-RU" sz="1100" b="0" i="0" baseline="0">
              <a:solidFill>
                <a:schemeClr val="dk1"/>
              </a:solidFill>
              <a:effectLst/>
              <a:latin typeface="+mn-lt"/>
              <a:ea typeface="+mn-ea"/>
              <a:cs typeface="+mn-cs"/>
            </a:rPr>
            <a:t>• Не требуется серверной ОС, сторонней СУБД и домена </a:t>
          </a:r>
          <a:r>
            <a:rPr lang="en-US" sz="1100" b="0" i="0" baseline="0">
              <a:solidFill>
                <a:schemeClr val="dk1"/>
              </a:solidFill>
              <a:effectLst/>
              <a:latin typeface="+mn-lt"/>
              <a:ea typeface="+mn-ea"/>
              <a:cs typeface="+mn-cs"/>
            </a:rPr>
            <a:t>Windows.</a:t>
          </a:r>
          <a:endParaRPr lang="ru-RU">
            <a:effectLst/>
          </a:endParaRPr>
        </a:p>
        <a:p>
          <a:r>
            <a:rPr lang="ru-RU" sz="1100" b="0" i="0" baseline="0">
              <a:solidFill>
                <a:schemeClr val="dk1"/>
              </a:solidFill>
              <a:effectLst/>
              <a:latin typeface="+mn-lt"/>
              <a:ea typeface="+mn-ea"/>
              <a:cs typeface="+mn-cs"/>
            </a:rPr>
            <a:t>• Возможность применения в различных версиях и редакциях О</a:t>
          </a:r>
          <a:r>
            <a:rPr lang="en-US" sz="1100" b="0" i="0" baseline="0">
              <a:solidFill>
                <a:schemeClr val="dk1"/>
              </a:solidFill>
              <a:effectLst/>
              <a:latin typeface="+mn-lt"/>
              <a:ea typeface="+mn-ea"/>
              <a:cs typeface="+mn-cs"/>
            </a:rPr>
            <a:t>C Windows</a:t>
          </a:r>
          <a:r>
            <a:rPr lang="ru-RU" sz="1100" b="0" i="0" baseline="0">
              <a:solidFill>
                <a:schemeClr val="dk1"/>
              </a:solidFill>
              <a:effectLst/>
              <a:latin typeface="+mn-lt"/>
              <a:ea typeface="+mn-ea"/>
              <a:cs typeface="+mn-cs"/>
            </a:rPr>
            <a:t> (от </a:t>
          </a:r>
          <a:r>
            <a:rPr lang="en-US" sz="1100" b="0" i="0" baseline="0">
              <a:solidFill>
                <a:schemeClr val="dk1"/>
              </a:solidFill>
              <a:effectLst/>
              <a:latin typeface="+mn-lt"/>
              <a:ea typeface="+mn-ea"/>
              <a:cs typeface="+mn-cs"/>
            </a:rPr>
            <a:t>Windows XP </a:t>
          </a:r>
          <a:r>
            <a:rPr lang="ru-RU" sz="1100" b="0" i="0" baseline="0">
              <a:solidFill>
                <a:schemeClr val="dk1"/>
              </a:solidFill>
              <a:effectLst/>
              <a:latin typeface="+mn-lt"/>
              <a:ea typeface="+mn-ea"/>
              <a:cs typeface="+mn-cs"/>
            </a:rPr>
            <a:t>до </a:t>
          </a:r>
          <a:r>
            <a:rPr lang="en-US" sz="1100" b="0" i="0" baseline="0">
              <a:solidFill>
                <a:schemeClr val="dk1"/>
              </a:solidFill>
              <a:effectLst/>
              <a:latin typeface="+mn-lt"/>
              <a:ea typeface="+mn-ea"/>
              <a:cs typeface="+mn-cs"/>
            </a:rPr>
            <a:t>Windows 10 </a:t>
          </a:r>
          <a:r>
            <a:rPr lang="ru-RU" sz="1100" b="0" i="0" baseline="0">
              <a:solidFill>
                <a:schemeClr val="dk1"/>
              </a:solidFill>
              <a:effectLst/>
              <a:latin typeface="+mn-lt"/>
              <a:ea typeface="+mn-ea"/>
              <a:cs typeface="+mn-cs"/>
            </a:rPr>
            <a:t>и </a:t>
          </a:r>
          <a:r>
            <a:rPr lang="en-US" sz="1100" b="0" i="0" baseline="0">
              <a:solidFill>
                <a:schemeClr val="dk1"/>
              </a:solidFill>
              <a:effectLst/>
              <a:latin typeface="+mn-lt"/>
              <a:ea typeface="+mn-ea"/>
              <a:cs typeface="+mn-cs"/>
            </a:rPr>
            <a:t>Windows Server 2016) </a:t>
          </a:r>
          <a:r>
            <a:rPr lang="ru-RU" sz="1100" b="0" i="0" baseline="0">
              <a:solidFill>
                <a:schemeClr val="dk1"/>
              </a:solidFill>
              <a:effectLst/>
              <a:latin typeface="+mn-lt"/>
              <a:ea typeface="+mn-ea"/>
              <a:cs typeface="+mn-cs"/>
            </a:rPr>
            <a:t>на персональных, портативных компьютерах (ноутбуках, планшетах), серверах, в виртуализированных средах.</a:t>
          </a:r>
          <a:endParaRPr lang="ru-RU">
            <a:effectLst/>
          </a:endParaRPr>
        </a:p>
        <a:p>
          <a:r>
            <a:rPr lang="ru-RU" sz="1100" b="0" i="0" baseline="0">
              <a:solidFill>
                <a:schemeClr val="dk1"/>
              </a:solidFill>
              <a:effectLst/>
              <a:latin typeface="+mn-lt"/>
              <a:ea typeface="+mn-ea"/>
              <a:cs typeface="+mn-cs"/>
            </a:rPr>
            <a:t>• Широкий набор дополнительных возможностей (помимо традиционной защиты от НСД, контроля носителей информации, межсетевого экранирования, обнаружения и предотвращения вторжений).</a:t>
          </a:r>
          <a:endParaRPr lang="ru-RU">
            <a:effectLst/>
          </a:endParaRPr>
        </a:p>
        <a:p>
          <a:r>
            <a:rPr lang="ru-RU" sz="1100" b="0" i="0" baseline="0">
              <a:solidFill>
                <a:schemeClr val="dk1"/>
              </a:solidFill>
              <a:effectLst/>
              <a:latin typeface="+mn-lt"/>
              <a:ea typeface="+mn-ea"/>
              <a:cs typeface="+mn-cs"/>
            </a:rPr>
            <a:t>• Централизованное управление из консоли Сервера безопасности </a:t>
          </a:r>
          <a:r>
            <a:rPr lang="en-US" sz="1100" b="0" i="0" baseline="0">
              <a:solidFill>
                <a:schemeClr val="dk1"/>
              </a:solidFill>
              <a:effectLst/>
              <a:latin typeface="+mn-lt"/>
              <a:ea typeface="+mn-ea"/>
              <a:cs typeface="+mn-cs"/>
            </a:rPr>
            <a:t>Dallas</a:t>
          </a:r>
          <a:r>
            <a:rPr lang="ru-RU" sz="1100" b="0"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Lock 8.0 </a:t>
          </a:r>
          <a:r>
            <a:rPr lang="ru-RU" sz="1100" b="0" i="0" baseline="0">
              <a:solidFill>
                <a:schemeClr val="dk1"/>
              </a:solidFill>
              <a:effectLst/>
              <a:latin typeface="+mn-lt"/>
              <a:ea typeface="+mn-ea"/>
              <a:cs typeface="+mn-cs"/>
            </a:rPr>
            <a:t>клиентами </a:t>
          </a:r>
          <a:r>
            <a:rPr lang="en-US" sz="1100" b="0" i="0" baseline="0">
              <a:solidFill>
                <a:schemeClr val="dk1"/>
              </a:solidFill>
              <a:effectLst/>
              <a:latin typeface="+mn-lt"/>
              <a:ea typeface="+mn-ea"/>
              <a:cs typeface="+mn-cs"/>
            </a:rPr>
            <a:t>Linux </a:t>
          </a:r>
          <a:r>
            <a:rPr lang="ru-RU" sz="1100" b="0" i="0" baseline="0">
              <a:solidFill>
                <a:schemeClr val="dk1"/>
              </a:solidFill>
              <a:effectLst/>
              <a:latin typeface="+mn-lt"/>
              <a:ea typeface="+mn-ea"/>
              <a:cs typeface="+mn-cs"/>
            </a:rPr>
            <a:t>и </a:t>
          </a:r>
          <a:r>
            <a:rPr lang="en-US" sz="1100" b="0" i="0" baseline="0">
              <a:solidFill>
                <a:schemeClr val="dk1"/>
              </a:solidFill>
              <a:effectLst/>
              <a:latin typeface="+mn-lt"/>
              <a:ea typeface="+mn-ea"/>
              <a:cs typeface="+mn-cs"/>
            </a:rPr>
            <a:t>Windows, </a:t>
          </a:r>
          <a:r>
            <a:rPr lang="ru-RU" sz="1100" b="0" i="0" baseline="0">
              <a:solidFill>
                <a:schemeClr val="dk1"/>
              </a:solidFill>
              <a:effectLst/>
              <a:latin typeface="+mn-lt"/>
              <a:ea typeface="+mn-ea"/>
              <a:cs typeface="+mn-cs"/>
            </a:rPr>
            <a:t>защищенными соотвественно СЗИ НСД </a:t>
          </a:r>
          <a:r>
            <a:rPr lang="en-US" sz="1100" b="0" i="0" baseline="0">
              <a:solidFill>
                <a:schemeClr val="dk1"/>
              </a:solidFill>
              <a:effectLst/>
              <a:latin typeface="+mn-lt"/>
              <a:ea typeface="+mn-ea"/>
              <a:cs typeface="+mn-cs"/>
            </a:rPr>
            <a:t>Dallas Lock Linux </a:t>
          </a:r>
          <a:r>
            <a:rPr lang="ru-RU" sz="1100" b="0" i="0" baseline="0">
              <a:solidFill>
                <a:schemeClr val="dk1"/>
              </a:solidFill>
              <a:effectLst/>
              <a:latin typeface="+mn-lt"/>
              <a:ea typeface="+mn-ea"/>
              <a:cs typeface="+mn-cs"/>
            </a:rPr>
            <a:t>и СЗИ </a:t>
          </a:r>
          <a:r>
            <a:rPr lang="en-US" sz="1100" b="0" i="0" baseline="0">
              <a:solidFill>
                <a:schemeClr val="dk1"/>
              </a:solidFill>
              <a:effectLst/>
              <a:latin typeface="+mn-lt"/>
              <a:ea typeface="+mn-ea"/>
              <a:cs typeface="+mn-cs"/>
            </a:rPr>
            <a:t>Dallas Lock 8.0-K.</a:t>
          </a:r>
          <a:endParaRPr lang="ru-RU">
            <a:effectLst/>
          </a:endParaRPr>
        </a:p>
        <a:p>
          <a:r>
            <a:rPr lang="ru-RU" sz="1100" b="0" i="0" baseline="0">
              <a:solidFill>
                <a:schemeClr val="dk1"/>
              </a:solidFill>
              <a:effectLst/>
              <a:latin typeface="+mn-lt"/>
              <a:ea typeface="+mn-ea"/>
              <a:cs typeface="+mn-cs"/>
            </a:rPr>
            <a:t>• Модуль Безопасной среды («песочницы»).</a:t>
          </a:r>
          <a:endParaRPr lang="ru-RU">
            <a:effectLst/>
          </a:endParaRPr>
        </a:p>
        <a:p>
          <a:r>
            <a:rPr lang="ru-RU" sz="1100" b="0" i="0" baseline="0">
              <a:solidFill>
                <a:schemeClr val="dk1"/>
              </a:solidFill>
              <a:effectLst/>
              <a:latin typeface="+mn-lt"/>
              <a:ea typeface="+mn-ea"/>
              <a:cs typeface="+mn-cs"/>
            </a:rPr>
            <a:t>• Улучшенная графическая визуализация событий ИБ, сетевого трафика и т.п. на Сервере безопасности </a:t>
          </a:r>
          <a:r>
            <a:rPr lang="en-US" sz="1100" b="0" i="0" baseline="0">
              <a:solidFill>
                <a:schemeClr val="dk1"/>
              </a:solidFill>
              <a:effectLst/>
              <a:latin typeface="+mn-lt"/>
              <a:ea typeface="+mn-ea"/>
              <a:cs typeface="+mn-cs"/>
            </a:rPr>
            <a:t>Dallas Lock.</a:t>
          </a:r>
          <a:endParaRPr lang="ru-RU">
            <a:effectLst/>
          </a:endParaRPr>
        </a:p>
        <a:p>
          <a:r>
            <a:rPr lang="ru-RU" sz="1100" b="0" i="0" baseline="0">
              <a:solidFill>
                <a:schemeClr val="dk1"/>
              </a:solidFill>
              <a:effectLst/>
              <a:latin typeface="+mn-lt"/>
              <a:ea typeface="+mn-ea"/>
              <a:cs typeface="+mn-cs"/>
            </a:rPr>
            <a:t>• Гибкое управление доменными пользователями (</a:t>
          </a:r>
          <a:r>
            <a:rPr lang="en-US" sz="1100" b="0" i="0" baseline="0">
              <a:solidFill>
                <a:schemeClr val="dk1"/>
              </a:solidFill>
              <a:effectLst/>
              <a:latin typeface="+mn-lt"/>
              <a:ea typeface="+mn-ea"/>
              <a:cs typeface="+mn-cs"/>
            </a:rPr>
            <a:t>Active Directory).</a:t>
          </a:r>
          <a:endParaRPr lang="ru-RU">
            <a:effectLst/>
          </a:endParaRPr>
        </a:p>
        <a:p>
          <a:r>
            <a:rPr lang="ru-RU" sz="1100" b="0" i="0" baseline="0">
              <a:solidFill>
                <a:schemeClr val="dk1"/>
              </a:solidFill>
              <a:effectLst/>
              <a:latin typeface="+mn-lt"/>
              <a:ea typeface="+mn-ea"/>
              <a:cs typeface="+mn-cs"/>
            </a:rPr>
            <a:t>• Создание и визирование паспортов программного обеспечения (при использовании дополнительного модуля в составе продуктовой линейки </a:t>
          </a:r>
          <a:r>
            <a:rPr lang="en-US" sz="1100" b="0" i="0" baseline="0">
              <a:solidFill>
                <a:schemeClr val="dk1"/>
              </a:solidFill>
              <a:effectLst/>
              <a:latin typeface="+mn-lt"/>
              <a:ea typeface="+mn-ea"/>
              <a:cs typeface="+mn-cs"/>
            </a:rPr>
            <a:t>Dallas Lock).</a:t>
          </a:r>
          <a:endParaRPr lang="ru-RU">
            <a:effectLst/>
          </a:endParaRPr>
        </a:p>
        <a:p>
          <a:pPr marL="0" marR="0" lvl="0" indent="0" algn="just" defTabSz="914400" eaLnBrk="1" fontAlgn="auto" latinLnBrk="0" hangingPunct="1">
            <a:lnSpc>
              <a:spcPct val="100000"/>
            </a:lnSpc>
            <a:spcBef>
              <a:spcPts val="0"/>
            </a:spcBef>
            <a:spcAft>
              <a:spcPts val="0"/>
            </a:spcAft>
            <a:buClrTx/>
            <a:buSzTx/>
            <a:buFontTx/>
            <a:buNone/>
            <a:tabLst/>
            <a:defRPr/>
          </a:pPr>
          <a:endParaRPr lang="en-US" sz="1100" b="0" i="0" u="none" strike="noStrike" baseline="0">
            <a:solidFill>
              <a:schemeClr val="dk1"/>
            </a:solidFill>
            <a:latin typeface="+mn-lt"/>
            <a:ea typeface="+mn-ea"/>
            <a:cs typeface="Arial" panose="020B0604020202020204" pitchFamily="34" charset="0"/>
          </a:endParaRPr>
        </a:p>
      </xdr:txBody>
    </xdr:sp>
    <xdr:clientData/>
  </xdr:twoCellAnchor>
  <xdr:oneCellAnchor>
    <xdr:from>
      <xdr:col>12</xdr:col>
      <xdr:colOff>295275</xdr:colOff>
      <xdr:row>14</xdr:row>
      <xdr:rowOff>158198</xdr:rowOff>
    </xdr:from>
    <xdr:ext cx="185759" cy="185759"/>
    <xdr:pic>
      <xdr:nvPicPr>
        <xdr:cNvPr id="6" name="Рисунок 5">
          <a:extLst>
            <a:ext uri="{FF2B5EF4-FFF2-40B4-BE49-F238E27FC236}">
              <a16:creationId xmlns:a16="http://schemas.microsoft.com/office/drawing/2014/main" xmlns="" id="{00000000-0008-0000-0A00-000006000000}"/>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7115175" y="27761648"/>
          <a:ext cx="185759" cy="185759"/>
        </a:xfrm>
        <a:prstGeom prst="rect">
          <a:avLst/>
        </a:prstGeom>
      </xdr:spPr>
    </xdr:pic>
    <xdr:clientData/>
  </xdr:oneCellAnchor>
  <xdr:twoCellAnchor>
    <xdr:from>
      <xdr:col>11</xdr:col>
      <xdr:colOff>598714</xdr:colOff>
      <xdr:row>14</xdr:row>
      <xdr:rowOff>34374</xdr:rowOff>
    </xdr:from>
    <xdr:to>
      <xdr:col>14</xdr:col>
      <xdr:colOff>598713</xdr:colOff>
      <xdr:row>14</xdr:row>
      <xdr:rowOff>358224</xdr:rowOff>
    </xdr:to>
    <xdr:sp macro="" textlink="">
      <xdr:nvSpPr>
        <xdr:cNvPr id="7" name="Прямоугольник 6">
          <a:hlinkClick xmlns:r="http://schemas.openxmlformats.org/officeDocument/2006/relationships" r:id="rId7"/>
          <a:extLst>
            <a:ext uri="{FF2B5EF4-FFF2-40B4-BE49-F238E27FC236}">
              <a16:creationId xmlns:a16="http://schemas.microsoft.com/office/drawing/2014/main" xmlns="" id="{00000000-0008-0000-0A00-000007000000}"/>
            </a:ext>
          </a:extLst>
        </xdr:cNvPr>
        <xdr:cNvSpPr/>
      </xdr:nvSpPr>
      <xdr:spPr>
        <a:xfrm>
          <a:off x="6809014" y="27637824"/>
          <a:ext cx="1828799" cy="3238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0</xdr:col>
      <xdr:colOff>57150</xdr:colOff>
      <xdr:row>15</xdr:row>
      <xdr:rowOff>95250</xdr:rowOff>
    </xdr:from>
    <xdr:to>
      <xdr:col>17</xdr:col>
      <xdr:colOff>119743</xdr:colOff>
      <xdr:row>17</xdr:row>
      <xdr:rowOff>114300</xdr:rowOff>
    </xdr:to>
    <xdr:sp macro="" textlink="">
      <xdr:nvSpPr>
        <xdr:cNvPr id="8" name="TextBox 7">
          <a:extLst>
            <a:ext uri="{FF2B5EF4-FFF2-40B4-BE49-F238E27FC236}">
              <a16:creationId xmlns:a16="http://schemas.microsoft.com/office/drawing/2014/main" xmlns="" id="{00000000-0008-0000-0A00-000008000000}"/>
            </a:ext>
          </a:extLst>
        </xdr:cNvPr>
        <xdr:cNvSpPr txBox="1"/>
      </xdr:nvSpPr>
      <xdr:spPr>
        <a:xfrm>
          <a:off x="57150" y="25393650"/>
          <a:ext cx="9930493" cy="3733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u-RU" sz="1100" b="0" i="0" baseline="0">
              <a:solidFill>
                <a:schemeClr val="dk1"/>
              </a:solidFill>
              <a:effectLst/>
              <a:latin typeface="+mn-lt"/>
              <a:ea typeface="+mn-ea"/>
              <a:cs typeface="+mn-cs"/>
            </a:rPr>
            <a:t>Единый центр управления </a:t>
          </a:r>
          <a:r>
            <a:rPr lang="en-US" sz="1100" b="0" i="0" baseline="0">
              <a:solidFill>
                <a:schemeClr val="dk1"/>
              </a:solidFill>
              <a:effectLst/>
              <a:latin typeface="+mn-lt"/>
              <a:ea typeface="+mn-ea"/>
              <a:cs typeface="+mn-cs"/>
            </a:rPr>
            <a:t>Dallas Lock — </a:t>
          </a:r>
          <a:r>
            <a:rPr lang="ru-RU" sz="1100" b="0" i="0" baseline="0">
              <a:solidFill>
                <a:schemeClr val="dk1"/>
              </a:solidFill>
              <a:effectLst/>
              <a:latin typeface="+mn-lt"/>
              <a:ea typeface="+mn-ea"/>
              <a:cs typeface="+mn-cs"/>
            </a:rPr>
            <a:t>кроссплатформенный центр управления, контролирующий безопасность всей ИТ-инфраструктуры организации вне зависимости от её структуры и масштабов. </a:t>
          </a:r>
        </a:p>
        <a:p>
          <a:endParaRPr lang="ru-RU" sz="1100" b="0" i="0" baseline="0">
            <a:solidFill>
              <a:schemeClr val="dk1"/>
            </a:solidFill>
            <a:effectLst/>
            <a:latin typeface="+mn-lt"/>
            <a:ea typeface="+mn-ea"/>
            <a:cs typeface="+mn-cs"/>
          </a:endParaRPr>
        </a:p>
        <a:p>
          <a:r>
            <a:rPr lang="ru-RU" sz="1100" b="0" i="0" baseline="0">
              <a:solidFill>
                <a:schemeClr val="dk1"/>
              </a:solidFill>
              <a:effectLst/>
              <a:latin typeface="+mn-lt"/>
              <a:ea typeface="+mn-ea"/>
              <a:cs typeface="+mn-cs"/>
            </a:rPr>
            <a:t>Предназначен для контроля целостности настроек активного сетевого оборудования, управления решениями </a:t>
          </a:r>
          <a:r>
            <a:rPr lang="en-US" sz="1100" b="0" i="0" baseline="0">
              <a:solidFill>
                <a:schemeClr val="dk1"/>
              </a:solidFill>
              <a:effectLst/>
              <a:latin typeface="+mn-lt"/>
              <a:ea typeface="+mn-ea"/>
              <a:cs typeface="+mn-cs"/>
            </a:rPr>
            <a:t>Dallas Lock.</a:t>
          </a:r>
        </a:p>
        <a:p>
          <a:endParaRPr lang="ru-RU" sz="1100" b="1" i="0" baseline="0">
            <a:solidFill>
              <a:schemeClr val="dk1"/>
            </a:solidFill>
            <a:effectLst/>
            <a:latin typeface="+mn-lt"/>
            <a:ea typeface="+mn-ea"/>
            <a:cs typeface="+mn-cs"/>
          </a:endParaRPr>
        </a:p>
        <a:p>
          <a:r>
            <a:rPr lang="ru-RU" sz="1100" b="1" i="0" baseline="0">
              <a:solidFill>
                <a:schemeClr val="dk1"/>
              </a:solidFill>
              <a:effectLst/>
              <a:latin typeface="+mn-lt"/>
              <a:ea typeface="+mn-ea"/>
              <a:cs typeface="+mn-cs"/>
            </a:rPr>
            <a:t>Ключевые особенности:</a:t>
          </a:r>
        </a:p>
        <a:p>
          <a:r>
            <a:rPr lang="ru-RU" sz="1100" b="0" i="0" baseline="0">
              <a:solidFill>
                <a:schemeClr val="dk1"/>
              </a:solidFill>
              <a:effectLst/>
              <a:latin typeface="+mn-lt"/>
              <a:ea typeface="+mn-ea"/>
              <a:cs typeface="+mn-cs"/>
            </a:rPr>
            <a:t>• Контроль состояния (целостности настроек) активного сетевого оборудования. ЕЦУ </a:t>
          </a:r>
          <a:r>
            <a:rPr lang="en-US" sz="1100" b="0" i="0" baseline="0">
              <a:solidFill>
                <a:schemeClr val="dk1"/>
              </a:solidFill>
              <a:effectLst/>
              <a:latin typeface="+mn-lt"/>
              <a:ea typeface="+mn-ea"/>
              <a:cs typeface="+mn-cs"/>
            </a:rPr>
            <a:t>Dallas Lock </a:t>
          </a:r>
          <a:r>
            <a:rPr lang="ru-RU" sz="1100" b="0" i="0" baseline="0">
              <a:solidFill>
                <a:schemeClr val="dk1"/>
              </a:solidFill>
              <a:effectLst/>
              <a:latin typeface="+mn-lt"/>
              <a:ea typeface="+mn-ea"/>
              <a:cs typeface="+mn-cs"/>
            </a:rPr>
            <a:t>идентифицирует сетевое оборудование как объекты домена безопасности и позволяет осуществлять мониторинг изменений конфигурации по протоколу </a:t>
          </a:r>
          <a:r>
            <a:rPr lang="en-US" sz="1100" b="0" i="0" baseline="0">
              <a:solidFill>
                <a:schemeClr val="dk1"/>
              </a:solidFill>
              <a:effectLst/>
              <a:latin typeface="+mn-lt"/>
              <a:ea typeface="+mn-ea"/>
              <a:cs typeface="+mn-cs"/>
            </a:rPr>
            <a:t>SNMP </a:t>
          </a:r>
          <a:r>
            <a:rPr lang="ru-RU" sz="1100" b="0" i="0" baseline="0">
              <a:solidFill>
                <a:schemeClr val="dk1"/>
              </a:solidFill>
              <a:effectLst/>
              <a:latin typeface="+mn-lt"/>
              <a:ea typeface="+mn-ea"/>
              <a:cs typeface="+mn-cs"/>
            </a:rPr>
            <a:t>для таких объектов;</a:t>
          </a:r>
        </a:p>
        <a:p>
          <a:r>
            <a:rPr lang="ru-RU" sz="1100" b="0" i="0" baseline="0">
              <a:solidFill>
                <a:schemeClr val="dk1"/>
              </a:solidFill>
              <a:effectLst/>
              <a:latin typeface="+mn-lt"/>
              <a:ea typeface="+mn-ea"/>
              <a:cs typeface="+mn-cs"/>
            </a:rPr>
            <a:t>• Позволяет создавать иерархическую структуру доменов безопасности с наследованием значений параметров безопасности. Дерево доменов безопасности может быть сколько угодно большим и сложным. Переключение между настройками каждого домена безопасности происходит интуитивно понятно;</a:t>
          </a:r>
        </a:p>
        <a:p>
          <a:r>
            <a:rPr lang="ru-RU" sz="1100" b="0" i="0" baseline="0">
              <a:solidFill>
                <a:schemeClr val="dk1"/>
              </a:solidFill>
              <a:effectLst/>
              <a:latin typeface="+mn-lt"/>
              <a:ea typeface="+mn-ea"/>
              <a:cs typeface="+mn-cs"/>
            </a:rPr>
            <a:t>• Является кроссплатформенным решением и совместим с ОС семейств </a:t>
          </a:r>
          <a:r>
            <a:rPr lang="en-US" sz="1100" b="0" i="0" baseline="0">
              <a:solidFill>
                <a:schemeClr val="dk1"/>
              </a:solidFill>
              <a:effectLst/>
              <a:latin typeface="+mn-lt"/>
              <a:ea typeface="+mn-ea"/>
              <a:cs typeface="+mn-cs"/>
            </a:rPr>
            <a:t>Windows </a:t>
          </a:r>
          <a:r>
            <a:rPr lang="ru-RU" sz="1100" b="0" i="0" baseline="0">
              <a:solidFill>
                <a:schemeClr val="dk1"/>
              </a:solidFill>
              <a:effectLst/>
              <a:latin typeface="+mn-lt"/>
              <a:ea typeface="+mn-ea"/>
              <a:cs typeface="+mn-cs"/>
            </a:rPr>
            <a:t>и </a:t>
          </a:r>
          <a:r>
            <a:rPr lang="en-US" sz="1100" b="0" i="0" baseline="0">
              <a:solidFill>
                <a:schemeClr val="dk1"/>
              </a:solidFill>
              <a:effectLst/>
              <a:latin typeface="+mn-lt"/>
              <a:ea typeface="+mn-ea"/>
              <a:cs typeface="+mn-cs"/>
            </a:rPr>
            <a:t>Linux. </a:t>
          </a:r>
          <a:r>
            <a:rPr lang="ru-RU" sz="1100" b="0" i="0" baseline="0">
              <a:solidFill>
                <a:schemeClr val="dk1"/>
              </a:solidFill>
              <a:effectLst/>
              <a:latin typeface="+mn-lt"/>
              <a:ea typeface="+mn-ea"/>
              <a:cs typeface="+mn-cs"/>
            </a:rPr>
            <a:t>Работоспособность обеспечивается в том числе на российских дистрибутивах: </a:t>
          </a:r>
          <a:r>
            <a:rPr lang="en-US" sz="1100" b="0" i="0" baseline="0">
              <a:solidFill>
                <a:schemeClr val="dk1"/>
              </a:solidFill>
              <a:effectLst/>
              <a:latin typeface="+mn-lt"/>
              <a:ea typeface="+mn-ea"/>
              <a:cs typeface="+mn-cs"/>
            </a:rPr>
            <a:t>Astra Linux Common Edition (</a:t>
          </a:r>
          <a:r>
            <a:rPr lang="ru-RU" sz="1100" b="0" i="0" baseline="0">
              <a:solidFill>
                <a:schemeClr val="dk1"/>
              </a:solidFill>
              <a:effectLst/>
              <a:latin typeface="+mn-lt"/>
              <a:ea typeface="+mn-ea"/>
              <a:cs typeface="+mn-cs"/>
            </a:rPr>
            <a:t>релиз «Орел»), </a:t>
          </a:r>
          <a:r>
            <a:rPr lang="en-US" sz="1100" b="0" i="0" baseline="0">
              <a:solidFill>
                <a:schemeClr val="dk1"/>
              </a:solidFill>
              <a:effectLst/>
              <a:latin typeface="+mn-lt"/>
              <a:ea typeface="+mn-ea"/>
              <a:cs typeface="+mn-cs"/>
            </a:rPr>
            <a:t>Astra Linux Special Edition (</a:t>
          </a:r>
          <a:r>
            <a:rPr lang="ru-RU" sz="1100" b="0" i="0" baseline="0">
              <a:solidFill>
                <a:schemeClr val="dk1"/>
              </a:solidFill>
              <a:effectLst/>
              <a:latin typeface="+mn-lt"/>
              <a:ea typeface="+mn-ea"/>
              <a:cs typeface="+mn-cs"/>
            </a:rPr>
            <a:t>релиз «Смоленск»), Альт Рабочая станция. Список поддерживаемых ОС постоянно пополняется;</a:t>
          </a:r>
        </a:p>
        <a:p>
          <a:r>
            <a:rPr lang="ru-RU" sz="1100" b="0" i="0" baseline="0">
              <a:solidFill>
                <a:schemeClr val="dk1"/>
              </a:solidFill>
              <a:effectLst/>
              <a:latin typeface="+mn-lt"/>
              <a:ea typeface="+mn-ea"/>
              <a:cs typeface="+mn-cs"/>
            </a:rPr>
            <a:t>• Позволяет управлять СЗИ </a:t>
          </a:r>
          <a:r>
            <a:rPr lang="en-US" sz="1100" b="0" i="0" baseline="0">
              <a:solidFill>
                <a:schemeClr val="dk1"/>
              </a:solidFill>
              <a:effectLst/>
              <a:latin typeface="+mn-lt"/>
              <a:ea typeface="+mn-ea"/>
              <a:cs typeface="+mn-cs"/>
            </a:rPr>
            <a:t>Dallas Lock </a:t>
          </a:r>
          <a:r>
            <a:rPr lang="ru-RU" sz="1100" b="0" i="0" baseline="0">
              <a:solidFill>
                <a:schemeClr val="dk1"/>
              </a:solidFill>
              <a:effectLst/>
              <a:latin typeface="+mn-lt"/>
              <a:ea typeface="+mn-ea"/>
              <a:cs typeface="+mn-cs"/>
            </a:rPr>
            <a:t>на клиентских АРМ, находящимися за </a:t>
          </a:r>
          <a:r>
            <a:rPr lang="en-US" sz="1100" b="0" i="0" baseline="0">
              <a:solidFill>
                <a:schemeClr val="dk1"/>
              </a:solidFill>
              <a:effectLst/>
              <a:latin typeface="+mn-lt"/>
              <a:ea typeface="+mn-ea"/>
              <a:cs typeface="+mn-cs"/>
            </a:rPr>
            <a:t>NAT. </a:t>
          </a:r>
          <a:r>
            <a:rPr lang="ru-RU" sz="1100" b="0" i="0" baseline="0">
              <a:solidFill>
                <a:schemeClr val="dk1"/>
              </a:solidFill>
              <a:effectLst/>
              <a:latin typeface="+mn-lt"/>
              <a:ea typeface="+mn-ea"/>
              <a:cs typeface="+mn-cs"/>
            </a:rPr>
            <a:t>Для корректного функционирования механизмов централизованного управления достаточно, чтобы клиентские АРМ «видели» ЕЦУ </a:t>
          </a:r>
          <a:r>
            <a:rPr lang="en-US" sz="1100" b="0" i="0" baseline="0">
              <a:solidFill>
                <a:schemeClr val="dk1"/>
              </a:solidFill>
              <a:effectLst/>
              <a:latin typeface="+mn-lt"/>
              <a:ea typeface="+mn-ea"/>
              <a:cs typeface="+mn-cs"/>
            </a:rPr>
            <a:t>Dallas Lock. </a:t>
          </a:r>
          <a:r>
            <a:rPr lang="ru-RU" sz="1100" b="0" i="0" baseline="0">
              <a:solidFill>
                <a:schemeClr val="dk1"/>
              </a:solidFill>
              <a:effectLst/>
              <a:latin typeface="+mn-lt"/>
              <a:ea typeface="+mn-ea"/>
              <a:cs typeface="+mn-cs"/>
            </a:rPr>
            <a:t>Новая технология сетевого взаимодействия СЗИ позволяет защищать информацию на удалённых компьютерах в сложных сетях;</a:t>
          </a:r>
        </a:p>
        <a:p>
          <a:r>
            <a:rPr lang="ru-RU" sz="1100" b="0" i="0" baseline="0">
              <a:solidFill>
                <a:schemeClr val="dk1"/>
              </a:solidFill>
              <a:effectLst/>
              <a:latin typeface="+mn-lt"/>
              <a:ea typeface="+mn-ea"/>
              <a:cs typeface="+mn-cs"/>
            </a:rPr>
            <a:t>• Репликация функциональности серверов;</a:t>
          </a:r>
        </a:p>
        <a:p>
          <a:r>
            <a:rPr lang="ru-RU" sz="1100" b="0" i="0" baseline="0">
              <a:solidFill>
                <a:schemeClr val="dk1"/>
              </a:solidFill>
              <a:effectLst/>
              <a:latin typeface="+mn-lt"/>
              <a:ea typeface="+mn-ea"/>
              <a:cs typeface="+mn-cs"/>
            </a:rPr>
            <a:t>• «Бесшовная» интеграция с другими решениями продуктовой линейки </a:t>
          </a:r>
          <a:r>
            <a:rPr lang="en-US" sz="1100" b="0" i="0" baseline="0">
              <a:solidFill>
                <a:schemeClr val="dk1"/>
              </a:solidFill>
              <a:effectLst/>
              <a:latin typeface="+mn-lt"/>
              <a:ea typeface="+mn-ea"/>
              <a:cs typeface="+mn-cs"/>
            </a:rPr>
            <a:t>Dallas Lock;</a:t>
          </a:r>
        </a:p>
        <a:p>
          <a:r>
            <a:rPr lang="en-US" sz="1100" b="0" i="0" baseline="0">
              <a:solidFill>
                <a:schemeClr val="dk1"/>
              </a:solidFill>
              <a:effectLst/>
              <a:latin typeface="+mn-lt"/>
              <a:ea typeface="+mn-ea"/>
              <a:cs typeface="+mn-cs"/>
            </a:rPr>
            <a:t>• </a:t>
          </a:r>
          <a:r>
            <a:rPr lang="ru-RU" sz="1100" b="0" i="0" baseline="0">
              <a:solidFill>
                <a:schemeClr val="dk1"/>
              </a:solidFill>
              <a:effectLst/>
              <a:latin typeface="+mn-lt"/>
              <a:ea typeface="+mn-ea"/>
              <a:cs typeface="+mn-cs"/>
            </a:rPr>
            <a:t>Настраиваемая система оповещений об инцидентах безопасности;</a:t>
          </a:r>
        </a:p>
        <a:p>
          <a:r>
            <a:rPr lang="ru-RU" sz="1100" b="0" i="0" baseline="0">
              <a:solidFill>
                <a:schemeClr val="dk1"/>
              </a:solidFill>
              <a:effectLst/>
              <a:latin typeface="+mn-lt"/>
              <a:ea typeface="+mn-ea"/>
              <a:cs typeface="+mn-cs"/>
            </a:rPr>
            <a:t>• Управление доступом на основе ролей.</a:t>
          </a:r>
        </a:p>
        <a:p>
          <a:pPr marL="0" marR="0" lvl="0" indent="0" algn="just" defTabSz="914400" eaLnBrk="1" fontAlgn="auto" latinLnBrk="0" hangingPunct="1">
            <a:lnSpc>
              <a:spcPct val="100000"/>
            </a:lnSpc>
            <a:spcBef>
              <a:spcPts val="0"/>
            </a:spcBef>
            <a:spcAft>
              <a:spcPts val="0"/>
            </a:spcAft>
            <a:buClrTx/>
            <a:buSzTx/>
            <a:buFontTx/>
            <a:buNone/>
            <a:tabLst/>
            <a:defRPr/>
          </a:pPr>
          <a:endParaRPr lang="en-US" sz="1100" b="0" i="0" u="none" strike="noStrike" baseline="0">
            <a:solidFill>
              <a:schemeClr val="dk1"/>
            </a:solidFill>
            <a:latin typeface="+mn-lt"/>
            <a:ea typeface="+mn-ea"/>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11204</xdr:colOff>
      <xdr:row>2</xdr:row>
      <xdr:rowOff>-1</xdr:rowOff>
    </xdr:from>
    <xdr:to>
      <xdr:col>12</xdr:col>
      <xdr:colOff>67234</xdr:colOff>
      <xdr:row>3</xdr:row>
      <xdr:rowOff>11206</xdr:rowOff>
    </xdr:to>
    <xdr:sp macro="" textlink="">
      <xdr:nvSpPr>
        <xdr:cNvPr id="16" name="Прямоугольник 15">
          <a:hlinkClick xmlns:r="http://schemas.openxmlformats.org/officeDocument/2006/relationships" r:id="rId1"/>
          <a:extLst>
            <a:ext uri="{FF2B5EF4-FFF2-40B4-BE49-F238E27FC236}">
              <a16:creationId xmlns:a16="http://schemas.microsoft.com/office/drawing/2014/main" xmlns="" id="{00000000-0008-0000-0100-000010000000}"/>
            </a:ext>
          </a:extLst>
        </xdr:cNvPr>
        <xdr:cNvSpPr/>
      </xdr:nvSpPr>
      <xdr:spPr>
        <a:xfrm>
          <a:off x="11204" y="1277470"/>
          <a:ext cx="12192001" cy="38100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editAs="oneCell">
    <xdr:from>
      <xdr:col>3</xdr:col>
      <xdr:colOff>341781</xdr:colOff>
      <xdr:row>2</xdr:row>
      <xdr:rowOff>139211</xdr:rowOff>
    </xdr:from>
    <xdr:to>
      <xdr:col>3</xdr:col>
      <xdr:colOff>527540</xdr:colOff>
      <xdr:row>2</xdr:row>
      <xdr:rowOff>324970</xdr:rowOff>
    </xdr:to>
    <xdr:pic>
      <xdr:nvPicPr>
        <xdr:cNvPr id="9" name="Рисунок 8">
          <a:extLst>
            <a:ext uri="{FF2B5EF4-FFF2-40B4-BE49-F238E27FC236}">
              <a16:creationId xmlns:a16="http://schemas.microsoft.com/office/drawing/2014/main" xmlns="" id="{00000000-0008-0000-0100-000009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6115396" y="1414096"/>
          <a:ext cx="185759" cy="185759"/>
        </a:xfrm>
        <a:prstGeom prst="rect">
          <a:avLst/>
        </a:prstGeom>
      </xdr:spPr>
    </xdr:pic>
    <xdr:clientData/>
  </xdr:twoCellAnchor>
  <xdr:twoCellAnchor editAs="oneCell">
    <xdr:from>
      <xdr:col>0</xdr:col>
      <xdr:colOff>13607</xdr:colOff>
      <xdr:row>0</xdr:row>
      <xdr:rowOff>13607</xdr:rowOff>
    </xdr:from>
    <xdr:to>
      <xdr:col>12</xdr:col>
      <xdr:colOff>77560</xdr:colOff>
      <xdr:row>2</xdr:row>
      <xdr:rowOff>6981</xdr:rowOff>
    </xdr:to>
    <xdr:pic>
      <xdr:nvPicPr>
        <xdr:cNvPr id="8" name="Рисунок 7">
          <a:hlinkClick xmlns:r="http://schemas.openxmlformats.org/officeDocument/2006/relationships" r:id="rId3"/>
          <a:extLst>
            <a:ext uri="{FF2B5EF4-FFF2-40B4-BE49-F238E27FC236}">
              <a16:creationId xmlns:a16="http://schemas.microsoft.com/office/drawing/2014/main" xmlns="" id="{00000000-0008-0000-0100-000008000000}"/>
            </a:ext>
          </a:extLst>
        </xdr:cNvPr>
        <xdr:cNvPicPr>
          <a:picLocks noChangeAspect="1"/>
        </xdr:cNvPicPr>
      </xdr:nvPicPr>
      <xdr:blipFill>
        <a:blip xmlns:r="http://schemas.openxmlformats.org/officeDocument/2006/relationships" r:embed="rId4"/>
        <a:stretch>
          <a:fillRect/>
        </a:stretch>
      </xdr:blipFill>
      <xdr:spPr>
        <a:xfrm>
          <a:off x="13607" y="13607"/>
          <a:ext cx="12179753" cy="126972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3765550</xdr:colOff>
          <xdr:row>5</xdr:row>
          <xdr:rowOff>95250</xdr:rowOff>
        </xdr:from>
        <xdr:to>
          <xdr:col>3</xdr:col>
          <xdr:colOff>50800</xdr:colOff>
          <xdr:row>7</xdr:row>
          <xdr:rowOff>12700</xdr:rowOff>
        </xdr:to>
        <xdr:sp macro="" textlink="">
          <xdr:nvSpPr>
            <xdr:cNvPr id="17409" name="Check Box 1" hidden="1">
              <a:extLst>
                <a:ext uri="{63B3BB69-23CF-44E3-9099-C40C66FF867C}">
                  <a14:compatExt spid="_x0000_s17409"/>
                </a:ext>
              </a:extLst>
            </xdr:cNvPr>
            <xdr:cNvSpPr/>
          </xdr:nvSpPr>
          <xdr:spPr>
            <a:xfrm>
              <a:off x="0" y="0"/>
              <a:ext cx="0" cy="0"/>
            </a:xfrm>
            <a:prstGeom prst="rect">
              <a:avLst/>
            </a:prstGeom>
          </xdr:spPr>
        </xdr:sp>
        <xdr:clientData/>
      </xdr:twoCellAnchor>
    </mc:Choice>
    <mc:Fallback/>
  </mc:AlternateContent>
  <xdr:twoCellAnchor>
    <xdr:from>
      <xdr:col>1</xdr:col>
      <xdr:colOff>35719</xdr:colOff>
      <xdr:row>22</xdr:row>
      <xdr:rowOff>47624</xdr:rowOff>
    </xdr:from>
    <xdr:to>
      <xdr:col>3</xdr:col>
      <xdr:colOff>369093</xdr:colOff>
      <xdr:row>33</xdr:row>
      <xdr:rowOff>370417</xdr:rowOff>
    </xdr:to>
    <xdr:sp macro="" textlink="">
      <xdr:nvSpPr>
        <xdr:cNvPr id="10" name="TextBox 9">
          <a:extLst>
            <a:ext uri="{FF2B5EF4-FFF2-40B4-BE49-F238E27FC236}">
              <a16:creationId xmlns:a16="http://schemas.microsoft.com/office/drawing/2014/main" xmlns="" id="{00000000-0008-0000-0100-00000A000000}"/>
            </a:ext>
          </a:extLst>
        </xdr:cNvPr>
        <xdr:cNvSpPr txBox="1"/>
      </xdr:nvSpPr>
      <xdr:spPr>
        <a:xfrm>
          <a:off x="120386" y="5572124"/>
          <a:ext cx="6016624" cy="61436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ru-RU" sz="1100" b="1" i="0" u="none" strike="noStrike" baseline="0">
              <a:solidFill>
                <a:schemeClr val="dk1"/>
              </a:solidFill>
              <a:latin typeface="+mn-lt"/>
              <a:ea typeface="+mn-ea"/>
              <a:cs typeface="Arial" panose="020B0604020202020204" pitchFamily="34" charset="0"/>
            </a:rPr>
            <a:t>СЗИ ВИ "</a:t>
          </a:r>
          <a:r>
            <a:rPr lang="en-US" sz="1100" b="1" i="0" u="none" strike="noStrike" baseline="0">
              <a:solidFill>
                <a:schemeClr val="dk1"/>
              </a:solidFill>
              <a:latin typeface="+mn-lt"/>
              <a:ea typeface="+mn-ea"/>
              <a:cs typeface="Arial" panose="020B0604020202020204" pitchFamily="34" charset="0"/>
            </a:rPr>
            <a:t>Dallas Lock"</a:t>
          </a:r>
          <a:r>
            <a:rPr lang="ru-RU" sz="1100" b="1" i="0" u="none" strike="noStrike" baseline="0">
              <a:solidFill>
                <a:schemeClr val="dk1"/>
              </a:solidFill>
              <a:latin typeface="+mn-lt"/>
              <a:ea typeface="+mn-ea"/>
              <a:cs typeface="Arial" panose="020B0604020202020204" pitchFamily="34" charset="0"/>
            </a:rPr>
            <a:t>. Право на использование</a:t>
          </a:r>
        </a:p>
        <a:p>
          <a:pPr algn="just"/>
          <a:r>
            <a:rPr lang="ru-RU" sz="1100" b="0" i="0" u="none" strike="noStrike" baseline="0">
              <a:solidFill>
                <a:schemeClr val="dk1"/>
              </a:solidFill>
              <a:latin typeface="+mn-lt"/>
              <a:ea typeface="+mn-ea"/>
              <a:cs typeface="Arial" panose="020B0604020202020204" pitchFamily="34" charset="0"/>
            </a:rPr>
            <a:t>СЗИ ВИ "</a:t>
          </a:r>
          <a:r>
            <a:rPr lang="en-US" sz="1100" b="0" i="0" u="none" strike="noStrike" baseline="0">
              <a:solidFill>
                <a:schemeClr val="dk1"/>
              </a:solidFill>
              <a:latin typeface="+mn-lt"/>
              <a:ea typeface="+mn-ea"/>
              <a:cs typeface="Arial" panose="020B0604020202020204" pitchFamily="34" charset="0"/>
            </a:rPr>
            <a:t>Dallas Lock"</a:t>
          </a:r>
          <a:r>
            <a:rPr lang="ru-RU" sz="1100" b="0" i="0" u="none" strike="noStrike" baseline="0">
              <a:solidFill>
                <a:schemeClr val="dk1"/>
              </a:solidFill>
              <a:latin typeface="+mn-lt"/>
              <a:ea typeface="+mn-ea"/>
              <a:cs typeface="Arial" panose="020B0604020202020204" pitchFamily="34" charset="0"/>
            </a:rPr>
            <a:t> Центр</a:t>
          </a:r>
          <a:r>
            <a:rPr lang="en-US" sz="1100" b="0" i="0" u="none" strike="noStrike" baseline="0">
              <a:solidFill>
                <a:schemeClr val="dk1"/>
              </a:solidFill>
              <a:latin typeface="+mn-lt"/>
              <a:ea typeface="+mn-ea"/>
              <a:cs typeface="Arial" panose="020B0604020202020204" pitchFamily="34" charset="0"/>
            </a:rPr>
            <a:t> </a:t>
          </a:r>
          <a:r>
            <a:rPr lang="ru-RU" sz="1100" b="0" i="0" u="none" strike="noStrike" baseline="0">
              <a:solidFill>
                <a:schemeClr val="dk1"/>
              </a:solidFill>
              <a:latin typeface="+mn-lt"/>
              <a:ea typeface="+mn-ea"/>
              <a:cs typeface="Arial" panose="020B0604020202020204" pitchFamily="34" charset="0"/>
            </a:rPr>
            <a:t>лицензируется по количеству развертываний (не менее одной лицензии). </a:t>
          </a:r>
          <a:r>
            <a:rPr lang="ru-RU" sz="1100" b="0" i="0" baseline="0">
              <a:solidFill>
                <a:schemeClr val="dk1"/>
              </a:solidFill>
              <a:effectLst/>
              <a:latin typeface="+mn-lt"/>
              <a:ea typeface="+mn-ea"/>
              <a:cs typeface="+mn-cs"/>
            </a:rPr>
            <a:t>СЗИ ВИ "</a:t>
          </a:r>
          <a:r>
            <a:rPr lang="en-US" sz="1100" b="0" i="0" baseline="0">
              <a:solidFill>
                <a:schemeClr val="dk1"/>
              </a:solidFill>
              <a:effectLst/>
              <a:latin typeface="+mn-lt"/>
              <a:ea typeface="+mn-ea"/>
              <a:cs typeface="+mn-cs"/>
            </a:rPr>
            <a:t>Dallas Lock"</a:t>
          </a:r>
          <a:r>
            <a:rPr lang="ru-RU" sz="1100" b="0" i="0" baseline="0">
              <a:solidFill>
                <a:schemeClr val="dk1"/>
              </a:solidFill>
              <a:effectLst/>
              <a:latin typeface="+mn-lt"/>
              <a:ea typeface="+mn-ea"/>
              <a:cs typeface="+mn-cs"/>
            </a:rPr>
            <a:t> Агент управления доступом Стандартный и СЗИ ВИ "</a:t>
          </a:r>
          <a:r>
            <a:rPr lang="en-US" sz="1100" b="0" i="0" baseline="0">
              <a:solidFill>
                <a:schemeClr val="dk1"/>
              </a:solidFill>
              <a:effectLst/>
              <a:latin typeface="+mn-lt"/>
              <a:ea typeface="+mn-ea"/>
              <a:cs typeface="+mn-cs"/>
            </a:rPr>
            <a:t>Dallas Lock" </a:t>
          </a:r>
          <a:r>
            <a:rPr lang="ru-RU" sz="1100" b="0" i="0" baseline="0">
              <a:solidFill>
                <a:schemeClr val="dk1"/>
              </a:solidFill>
              <a:effectLst/>
              <a:latin typeface="+mn-lt"/>
              <a:ea typeface="+mn-ea"/>
              <a:cs typeface="+mn-cs"/>
            </a:rPr>
            <a:t>Агент управления доступом Расширенный</a:t>
          </a:r>
          <a:r>
            <a:rPr lang="en-US" sz="1100" b="0" i="0" baseline="0">
              <a:solidFill>
                <a:schemeClr val="dk1"/>
              </a:solidFill>
              <a:effectLst/>
              <a:latin typeface="+mn-lt"/>
              <a:ea typeface="+mn-ea"/>
              <a:cs typeface="+mn-cs"/>
            </a:rPr>
            <a:t> </a:t>
          </a:r>
          <a:r>
            <a:rPr lang="ru-RU" sz="1100" b="0" i="0" baseline="0">
              <a:solidFill>
                <a:schemeClr val="dk1"/>
              </a:solidFill>
              <a:effectLst/>
              <a:latin typeface="+mn-lt"/>
              <a:ea typeface="+mn-ea"/>
              <a:cs typeface="+mn-cs"/>
            </a:rPr>
            <a:t>лицензируются по количеству физических процессоров на хостах (гипервизорах). СЗИ ВИ "</a:t>
          </a:r>
          <a:r>
            <a:rPr lang="en-US" sz="1100" b="0" i="0" baseline="0">
              <a:solidFill>
                <a:schemeClr val="dk1"/>
              </a:solidFill>
              <a:effectLst/>
              <a:latin typeface="+mn-lt"/>
              <a:ea typeface="+mn-ea"/>
              <a:cs typeface="+mn-cs"/>
            </a:rPr>
            <a:t>Dallas Lock" </a:t>
          </a:r>
          <a:r>
            <a:rPr lang="ru-RU" sz="1100" b="0" i="0" baseline="0">
              <a:solidFill>
                <a:schemeClr val="dk1"/>
              </a:solidFill>
              <a:effectLst/>
              <a:latin typeface="+mn-lt"/>
              <a:ea typeface="+mn-ea"/>
              <a:cs typeface="+mn-cs"/>
            </a:rPr>
            <a:t>Агент управления доступом Расширенный имеет поддержку кластеров </a:t>
          </a:r>
          <a:r>
            <a:rPr lang="en-US" sz="1100" b="0" i="0" baseline="0">
              <a:solidFill>
                <a:schemeClr val="dk1"/>
              </a:solidFill>
              <a:effectLst/>
              <a:latin typeface="+mn-lt"/>
              <a:ea typeface="+mn-ea"/>
              <a:cs typeface="+mn-cs"/>
            </a:rPr>
            <a:t>MS Hyper-V</a:t>
          </a:r>
          <a:r>
            <a:rPr lang="ru-RU" sz="1100" b="0"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PSC-</a:t>
          </a:r>
          <a:r>
            <a:rPr lang="ru-RU" sz="1100" b="0" i="0" baseline="0">
              <a:solidFill>
                <a:schemeClr val="dk1"/>
              </a:solidFill>
              <a:effectLst/>
              <a:latin typeface="+mn-lt"/>
              <a:ea typeface="+mn-ea"/>
              <a:cs typeface="+mn-cs"/>
            </a:rPr>
            <a:t>серверов</a:t>
          </a:r>
          <a:r>
            <a:rPr lang="en-US" sz="1100" b="0" i="0" baseline="0">
              <a:solidFill>
                <a:schemeClr val="dk1"/>
              </a:solidFill>
              <a:effectLst/>
              <a:latin typeface="+mn-lt"/>
              <a:ea typeface="+mn-ea"/>
              <a:cs typeface="+mn-cs"/>
            </a:rPr>
            <a:t> VMware</a:t>
          </a:r>
          <a:r>
            <a:rPr lang="ru-RU" sz="1100" b="0" i="0" baseline="0">
              <a:solidFill>
                <a:schemeClr val="dk1"/>
              </a:solidFill>
              <a:effectLst/>
              <a:latin typeface="+mn-lt"/>
              <a:ea typeface="+mn-ea"/>
              <a:cs typeface="+mn-cs"/>
            </a:rPr>
            <a:t>, графическую панель мониторинга. Сертифицированный комплект для установки пиробретается отдельно.</a:t>
          </a:r>
        </a:p>
        <a:p>
          <a:pPr algn="just"/>
          <a:r>
            <a:rPr lang="ru-RU" sz="1100" b="0" i="0" baseline="0">
              <a:solidFill>
                <a:schemeClr val="dk1"/>
              </a:solidFill>
              <a:effectLst/>
              <a:latin typeface="+mn-lt"/>
              <a:ea typeface="+mn-ea"/>
              <a:cs typeface="+mn-cs"/>
            </a:rPr>
            <a:t>Под управлением СЗИ ВИ "</a:t>
          </a:r>
          <a:r>
            <a:rPr lang="en-US" sz="1100" b="0" i="0" baseline="0">
              <a:solidFill>
                <a:schemeClr val="dk1"/>
              </a:solidFill>
              <a:effectLst/>
              <a:latin typeface="+mn-lt"/>
              <a:ea typeface="+mn-ea"/>
              <a:cs typeface="+mn-cs"/>
            </a:rPr>
            <a:t>Dallas Lock" </a:t>
          </a:r>
          <a:r>
            <a:rPr lang="ru-RU" sz="1100" b="0" i="0" baseline="0">
              <a:solidFill>
                <a:schemeClr val="dk1"/>
              </a:solidFill>
              <a:effectLst/>
              <a:latin typeface="+mn-lt"/>
              <a:ea typeface="+mn-ea"/>
              <a:cs typeface="+mn-cs"/>
            </a:rPr>
            <a:t>Центр</a:t>
          </a:r>
          <a:r>
            <a:rPr lang="en-US" sz="1100" b="0" i="0" baseline="0">
              <a:solidFill>
                <a:schemeClr val="dk1"/>
              </a:solidFill>
              <a:effectLst/>
              <a:latin typeface="+mn-lt"/>
              <a:ea typeface="+mn-ea"/>
              <a:cs typeface="+mn-cs"/>
            </a:rPr>
            <a:t> </a:t>
          </a:r>
          <a:r>
            <a:rPr lang="ru-RU" sz="1100" b="0" i="0" baseline="0">
              <a:solidFill>
                <a:schemeClr val="dk1"/>
              </a:solidFill>
              <a:effectLst/>
              <a:latin typeface="+mn-lt"/>
              <a:ea typeface="+mn-ea"/>
              <a:cs typeface="+mn-cs"/>
            </a:rPr>
            <a:t>могут находиться только одинаковые по функциональности СЗИ ВИ Агенты управления доступом (Стандартный или Расширенный).</a:t>
          </a:r>
        </a:p>
        <a:p>
          <a:pPr algn="just"/>
          <a:endParaRPr lang="en-US" sz="1100" b="0" i="0" u="none" strike="noStrike" baseline="0">
            <a:solidFill>
              <a:schemeClr val="dk1"/>
            </a:solidFill>
            <a:latin typeface="+mn-lt"/>
            <a:ea typeface="+mn-ea"/>
            <a:cs typeface="Arial" panose="020B0604020202020204"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r>
            <a:rPr lang="ru-RU" sz="1100" b="1">
              <a:solidFill>
                <a:schemeClr val="dk1"/>
              </a:solidFill>
              <a:effectLst/>
              <a:latin typeface="+mn-lt"/>
              <a:ea typeface="+mn-ea"/>
              <a:cs typeface="+mn-cs"/>
            </a:rPr>
            <a:t>СЗИ ВИ Dallas Lock редакции «Расширенная» обязательна</a:t>
          </a:r>
          <a:r>
            <a:rPr lang="ru-RU" sz="1100">
              <a:solidFill>
                <a:schemeClr val="dk1"/>
              </a:solidFill>
              <a:effectLst/>
              <a:latin typeface="+mn-lt"/>
              <a:ea typeface="+mn-ea"/>
              <a:cs typeface="+mn-cs"/>
            </a:rPr>
            <a:t> при использовании следующих технилогий и механизмов виртуализации:</a:t>
          </a:r>
          <a:r>
            <a:rPr lang="en-US" sz="1100" baseline="0">
              <a:solidFill>
                <a:schemeClr val="dk1"/>
              </a:solidFill>
              <a:effectLst/>
              <a:latin typeface="+mn-lt"/>
              <a:ea typeface="+mn-ea"/>
              <a:cs typeface="+mn-cs"/>
            </a:rPr>
            <a:t> </a:t>
          </a:r>
          <a:r>
            <a:rPr lang="ru-RU" sz="1100">
              <a:solidFill>
                <a:schemeClr val="dk1"/>
              </a:solidFill>
              <a:effectLst/>
              <a:latin typeface="+mn-lt"/>
              <a:ea typeface="+mn-ea"/>
              <a:cs typeface="+mn-cs"/>
            </a:rPr>
            <a:t>Microsoft Hyper-V High Availability (HA), Failover Cluster Manager, System Center Virtual Machine Manager</a:t>
          </a:r>
          <a:r>
            <a:rPr lang="en-US" sz="1100">
              <a:solidFill>
                <a:schemeClr val="dk1"/>
              </a:solidFill>
              <a:effectLst/>
              <a:latin typeface="+mn-lt"/>
              <a:ea typeface="+mn-ea"/>
              <a:cs typeface="+mn-cs"/>
            </a:rPr>
            <a:t>;</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VMware vSphere vCenter High Availability, VMware Fault Tolerance, Enhanced Linked Mode,  Embedded Linked Mode, Hybrid Linked Mode.</a:t>
          </a:r>
          <a:endParaRPr lang="ru-RU" sz="1100">
            <a:solidFill>
              <a:schemeClr val="dk1"/>
            </a:solidFill>
            <a:effectLst/>
            <a:latin typeface="+mn-lt"/>
            <a:ea typeface="+mn-ea"/>
            <a:cs typeface="+mn-cs"/>
          </a:endParaRPr>
        </a:p>
        <a:p>
          <a:pPr algn="just"/>
          <a:endParaRPr lang="en-US" sz="1100" b="0" i="0" u="none" strike="noStrike" baseline="0">
            <a:solidFill>
              <a:schemeClr val="dk1"/>
            </a:solidFill>
            <a:latin typeface="+mn-lt"/>
            <a:ea typeface="+mn-ea"/>
            <a:cs typeface="Arial" panose="020B0604020202020204" pitchFamily="34" charset="0"/>
          </a:endParaRPr>
        </a:p>
        <a:p>
          <a:pPr algn="just"/>
          <a:r>
            <a:rPr lang="ru-RU" sz="1100" b="1" i="0" u="none" strike="noStrike" baseline="0">
              <a:solidFill>
                <a:schemeClr val="dk1"/>
              </a:solidFill>
              <a:latin typeface="+mn-lt"/>
              <a:ea typeface="+mn-ea"/>
              <a:cs typeface="Arial" panose="020B0604020202020204" pitchFamily="34" charset="0"/>
            </a:rPr>
            <a:t>СЗИ ВИ "</a:t>
          </a:r>
          <a:r>
            <a:rPr lang="en-US" sz="1100" b="1" i="0" u="none" strike="noStrike" baseline="0">
              <a:solidFill>
                <a:schemeClr val="dk1"/>
              </a:solidFill>
              <a:latin typeface="+mn-lt"/>
              <a:ea typeface="+mn-ea"/>
              <a:cs typeface="Arial" panose="020B0604020202020204" pitchFamily="34" charset="0"/>
            </a:rPr>
            <a:t>Dallas Lock"</a:t>
          </a:r>
          <a:r>
            <a:rPr lang="ru-RU" sz="1100" b="1" i="0" u="none" strike="noStrike" baseline="0">
              <a:solidFill>
                <a:schemeClr val="dk1"/>
              </a:solidFill>
              <a:latin typeface="+mn-lt"/>
              <a:ea typeface="+mn-ea"/>
              <a:cs typeface="Arial" panose="020B0604020202020204" pitchFamily="34" charset="0"/>
            </a:rPr>
            <a:t>. Сертифицированный комплект для установки</a:t>
          </a:r>
        </a:p>
        <a:p>
          <a:pPr marL="0" marR="0" lvl="0" indent="0" algn="just" defTabSz="914400" eaLnBrk="1" fontAlgn="auto" latinLnBrk="0" hangingPunct="1">
            <a:lnSpc>
              <a:spcPct val="100000"/>
            </a:lnSpc>
            <a:spcBef>
              <a:spcPts val="0"/>
            </a:spcBef>
            <a:spcAft>
              <a:spcPts val="0"/>
            </a:spcAft>
            <a:buClrTx/>
            <a:buSzTx/>
            <a:buFontTx/>
            <a:buNone/>
            <a:tabLst/>
            <a:defRPr/>
          </a:pPr>
          <a:r>
            <a:rPr lang="ru-RU" sz="1100" b="0" i="0" u="none" strike="noStrike" baseline="0">
              <a:solidFill>
                <a:schemeClr val="dk1"/>
              </a:solidFill>
              <a:latin typeface="+mn-lt"/>
              <a:ea typeface="+mn-ea"/>
              <a:cs typeface="Arial" panose="020B0604020202020204" pitchFamily="34" charset="0"/>
            </a:rPr>
            <a:t>Компакт-диск с ПО СЗИ ВИ "</a:t>
          </a:r>
          <a:r>
            <a:rPr lang="en-US" sz="1100" b="0" i="0" u="none" strike="noStrike" baseline="0">
              <a:solidFill>
                <a:schemeClr val="dk1"/>
              </a:solidFill>
              <a:latin typeface="+mn-lt"/>
              <a:ea typeface="+mn-ea"/>
              <a:cs typeface="Arial" panose="020B0604020202020204" pitchFamily="34" charset="0"/>
            </a:rPr>
            <a:t>Dallas Lock"</a:t>
          </a:r>
          <a:r>
            <a:rPr lang="ru-RU" sz="1100" b="0" i="0" u="none" strike="noStrike" baseline="0">
              <a:solidFill>
                <a:schemeClr val="dk1"/>
              </a:solidFill>
              <a:latin typeface="+mn-lt"/>
              <a:ea typeface="+mn-ea"/>
              <a:cs typeface="Arial" panose="020B0604020202020204" pitchFamily="34" charset="0"/>
            </a:rPr>
            <a:t> и документацией в электронном виде;</a:t>
          </a:r>
          <a:r>
            <a:rPr lang="en-US" sz="1100" b="0" i="0" u="none" strike="noStrike" baseline="0">
              <a:solidFill>
                <a:schemeClr val="dk1"/>
              </a:solidFill>
              <a:latin typeface="+mn-lt"/>
              <a:ea typeface="+mn-ea"/>
              <a:cs typeface="Arial" panose="020B0604020202020204" pitchFamily="34" charset="0"/>
            </a:rPr>
            <a:t> </a:t>
          </a:r>
          <a:r>
            <a:rPr lang="ru-RU" sz="1100" b="0" i="0" u="none" strike="noStrike" baseline="0">
              <a:solidFill>
                <a:schemeClr val="dk1"/>
              </a:solidFill>
              <a:latin typeface="+mn-lt"/>
              <a:ea typeface="+mn-ea"/>
              <a:cs typeface="Arial" panose="020B0604020202020204" pitchFamily="34" charset="0"/>
            </a:rPr>
            <a:t>лицензионный </a:t>
          </a:r>
          <a:r>
            <a:rPr lang="en-US" sz="1100" b="0" i="0" u="none" strike="noStrike" baseline="0">
              <a:solidFill>
                <a:schemeClr val="dk1"/>
              </a:solidFill>
              <a:latin typeface="+mn-lt"/>
              <a:ea typeface="+mn-ea"/>
              <a:cs typeface="Arial" panose="020B0604020202020204" pitchFamily="34" charset="0"/>
            </a:rPr>
            <a:t>USB-</a:t>
          </a:r>
          <a:r>
            <a:rPr lang="ru-RU" sz="1100" b="0" i="0" u="none" strike="noStrike" baseline="0">
              <a:solidFill>
                <a:schemeClr val="dk1"/>
              </a:solidFill>
              <a:latin typeface="+mn-lt"/>
              <a:ea typeface="+mn-ea"/>
              <a:cs typeface="Arial" panose="020B0604020202020204" pitchFamily="34" charset="0"/>
            </a:rPr>
            <a:t>ключ с указанием максимального количества центров</a:t>
          </a:r>
          <a:r>
            <a:rPr lang="en-US" sz="1100" b="0" i="0" u="none" strike="noStrike" baseline="0">
              <a:solidFill>
                <a:schemeClr val="dk1"/>
              </a:solidFill>
              <a:latin typeface="+mn-lt"/>
              <a:ea typeface="+mn-ea"/>
              <a:cs typeface="Arial" panose="020B0604020202020204" pitchFamily="34" charset="0"/>
            </a:rPr>
            <a:t> </a:t>
          </a:r>
          <a:r>
            <a:rPr lang="ru-RU" sz="1100" b="0" i="0" u="none" strike="noStrike" baseline="0">
              <a:solidFill>
                <a:schemeClr val="dk1"/>
              </a:solidFill>
              <a:latin typeface="+mn-lt"/>
              <a:ea typeface="+mn-ea"/>
              <a:cs typeface="Arial" panose="020B0604020202020204" pitchFamily="34" charset="0"/>
            </a:rPr>
            <a:t>управления и количества физических проце</a:t>
          </a:r>
          <a:r>
            <a:rPr lang="ru-RU" sz="1100" b="0" i="0" baseline="0">
              <a:solidFill>
                <a:schemeClr val="dk1"/>
              </a:solidFill>
              <a:effectLst/>
              <a:latin typeface="+mn-lt"/>
              <a:ea typeface="+mn-ea"/>
              <a:cs typeface="+mn-cs"/>
            </a:rPr>
            <a:t>ссоров; формуляр; копия сертификата ФСТЭК России; краткое руководство.</a:t>
          </a:r>
          <a:endParaRPr lang="ru-RU">
            <a:effectLst/>
          </a:endParaRPr>
        </a:p>
        <a:p>
          <a:pPr algn="just"/>
          <a:endParaRPr lang="en-US" sz="1100" b="0" i="0" u="none" strike="noStrike" baseline="0">
            <a:solidFill>
              <a:schemeClr val="dk1"/>
            </a:solidFill>
            <a:latin typeface="+mn-lt"/>
            <a:ea typeface="+mn-ea"/>
            <a:cs typeface="Arial" panose="020B0604020202020204" pitchFamily="34" charset="0"/>
          </a:endParaRPr>
        </a:p>
        <a:p>
          <a:r>
            <a:rPr lang="ru-RU" sz="1100" b="1">
              <a:solidFill>
                <a:schemeClr val="dk1"/>
              </a:solidFill>
              <a:effectLst/>
              <a:latin typeface="+mn-lt"/>
              <a:ea typeface="+mn-ea"/>
              <a:cs typeface="+mn-cs"/>
            </a:rPr>
            <a:t>Техническая поддержка</a:t>
          </a:r>
          <a:endParaRPr lang="ru-RU">
            <a:effectLst/>
          </a:endParaRPr>
        </a:p>
        <a:p>
          <a:pPr algn="just" eaLnBrk="1" fontAlgn="auto" latinLnBrk="0" hangingPunct="1"/>
          <a:r>
            <a:rPr lang="ru-RU" sz="1100" b="0" i="0" baseline="0">
              <a:solidFill>
                <a:schemeClr val="dk1"/>
              </a:solidFill>
              <a:effectLst/>
              <a:latin typeface="+mn-lt"/>
              <a:ea typeface="+mn-ea"/>
              <a:cs typeface="+mn-cs"/>
            </a:rPr>
            <a:t>При первичном приобретении гарантийное сопровождение (основной пакет) в течение 1 года включено в стоимость (окончание артикула </a:t>
          </a:r>
          <a:r>
            <a:rPr lang="en-US" sz="1100" b="1" i="0" baseline="0">
              <a:solidFill>
                <a:schemeClr val="dk1"/>
              </a:solidFill>
              <a:effectLst/>
              <a:latin typeface="+mn-lt"/>
              <a:ea typeface="+mn-ea"/>
              <a:cs typeface="+mn-cs"/>
            </a:rPr>
            <a:t>z = 12M</a:t>
          </a:r>
          <a:r>
            <a:rPr lang="ru-RU" sz="1100" b="0" i="0" baseline="0">
              <a:solidFill>
                <a:schemeClr val="dk1"/>
              </a:solidFill>
              <a:effectLst/>
              <a:latin typeface="+mn-lt"/>
              <a:ea typeface="+mn-ea"/>
              <a:cs typeface="+mn-cs"/>
            </a:rPr>
            <a:t>).</a:t>
          </a:r>
          <a:r>
            <a:rPr lang="en-US" sz="1100" b="0" i="0" baseline="0">
              <a:solidFill>
                <a:schemeClr val="dk1"/>
              </a:solidFill>
              <a:effectLst/>
              <a:latin typeface="+mn-lt"/>
              <a:ea typeface="+mn-ea"/>
              <a:cs typeface="+mn-cs"/>
            </a:rPr>
            <a:t> </a:t>
          </a:r>
          <a:r>
            <a:rPr lang="ru-RU" sz="1100" b="0" i="0" baseline="0">
              <a:solidFill>
                <a:schemeClr val="dk1"/>
              </a:solidFill>
              <a:effectLst/>
              <a:latin typeface="+mn-lt"/>
              <a:ea typeface="+mn-ea"/>
              <a:cs typeface="+mn-cs"/>
            </a:rPr>
            <a:t>В случае приобретения лицензий с гарантийным сопровождением (основной пакет) на 3 года, стоимость лицензии умножается на коэффициент </a:t>
          </a:r>
          <a:r>
            <a:rPr lang="ru-RU" sz="1100" b="1" i="0" baseline="0">
              <a:solidFill>
                <a:schemeClr val="dk1"/>
              </a:solidFill>
              <a:effectLst/>
              <a:latin typeface="+mn-lt"/>
              <a:ea typeface="+mn-ea"/>
              <a:cs typeface="+mn-cs"/>
            </a:rPr>
            <a:t>1,35</a:t>
          </a:r>
          <a:r>
            <a:rPr lang="ru-RU" sz="1100" b="0" i="0" baseline="0">
              <a:solidFill>
                <a:schemeClr val="dk1"/>
              </a:solidFill>
              <a:effectLst/>
              <a:latin typeface="+mn-lt"/>
              <a:ea typeface="+mn-ea"/>
              <a:cs typeface="+mn-cs"/>
            </a:rPr>
            <a:t> (</a:t>
          </a:r>
          <a:r>
            <a:rPr lang="en-US" sz="1100" b="1" i="0" baseline="0">
              <a:solidFill>
                <a:schemeClr val="dk1"/>
              </a:solidFill>
              <a:effectLst/>
              <a:latin typeface="+mn-lt"/>
              <a:ea typeface="+mn-ea"/>
              <a:cs typeface="+mn-cs"/>
            </a:rPr>
            <a:t>z = 36M</a:t>
          </a:r>
          <a:r>
            <a:rPr lang="ru-RU" sz="1100" b="0" i="0" baseline="0">
              <a:solidFill>
                <a:schemeClr val="dk1"/>
              </a:solidFill>
              <a:effectLst/>
              <a:latin typeface="+mn-lt"/>
              <a:ea typeface="+mn-ea"/>
              <a:cs typeface="+mn-cs"/>
            </a:rPr>
            <a:t>). При первичном приобретении с техническим сопровождением расширенного пакета «24х7» окончания артикулов </a:t>
          </a:r>
          <a:r>
            <a:rPr lang="en-US" sz="1100" b="1" i="0" baseline="0">
              <a:solidFill>
                <a:schemeClr val="dk1"/>
              </a:solidFill>
              <a:effectLst/>
              <a:latin typeface="+mn-lt"/>
              <a:ea typeface="+mn-ea"/>
              <a:cs typeface="+mn-cs"/>
            </a:rPr>
            <a:t>12M</a:t>
          </a:r>
          <a:r>
            <a:rPr lang="en-US" sz="1100" b="0" i="0" baseline="0">
              <a:solidFill>
                <a:schemeClr val="dk1"/>
              </a:solidFill>
              <a:effectLst/>
              <a:latin typeface="+mn-lt"/>
              <a:ea typeface="+mn-ea"/>
              <a:cs typeface="+mn-cs"/>
            </a:rPr>
            <a:t>, </a:t>
          </a:r>
          <a:r>
            <a:rPr lang="en-US" sz="1100" b="1" i="0" baseline="0">
              <a:solidFill>
                <a:schemeClr val="dk1"/>
              </a:solidFill>
              <a:effectLst/>
              <a:latin typeface="+mn-lt"/>
              <a:ea typeface="+mn-ea"/>
              <a:cs typeface="+mn-cs"/>
            </a:rPr>
            <a:t>36M</a:t>
          </a:r>
          <a:r>
            <a:rPr lang="ru-RU" sz="1100" b="0" i="0" baseline="0">
              <a:solidFill>
                <a:schemeClr val="dk1"/>
              </a:solidFill>
              <a:effectLst/>
              <a:latin typeface="+mn-lt"/>
              <a:ea typeface="+mn-ea"/>
              <a:cs typeface="+mn-cs"/>
            </a:rPr>
            <a:t> заменяются на </a:t>
          </a:r>
          <a:r>
            <a:rPr lang="en-US" sz="1100" b="1" i="0" baseline="0">
              <a:solidFill>
                <a:schemeClr val="dk1"/>
              </a:solidFill>
              <a:effectLst/>
              <a:latin typeface="+mn-lt"/>
              <a:ea typeface="+mn-ea"/>
              <a:cs typeface="+mn-cs"/>
            </a:rPr>
            <a:t>12M247</a:t>
          </a:r>
          <a:r>
            <a:rPr lang="ru-RU" sz="1100" b="0" i="0" baseline="0">
              <a:solidFill>
                <a:schemeClr val="dk1"/>
              </a:solidFill>
              <a:effectLst/>
              <a:latin typeface="+mn-lt"/>
              <a:ea typeface="+mn-ea"/>
              <a:cs typeface="+mn-cs"/>
            </a:rPr>
            <a:t>, </a:t>
          </a:r>
          <a:r>
            <a:rPr lang="en-US" sz="1100" b="1" i="0" baseline="0">
              <a:solidFill>
                <a:schemeClr val="dk1"/>
              </a:solidFill>
              <a:effectLst/>
              <a:latin typeface="+mn-lt"/>
              <a:ea typeface="+mn-ea"/>
              <a:cs typeface="+mn-cs"/>
            </a:rPr>
            <a:t>36M247</a:t>
          </a:r>
          <a:r>
            <a:rPr lang="en-US" sz="1100" b="0" i="0" baseline="0">
              <a:solidFill>
                <a:schemeClr val="dk1"/>
              </a:solidFill>
              <a:effectLst/>
              <a:latin typeface="+mn-lt"/>
              <a:ea typeface="+mn-ea"/>
              <a:cs typeface="+mn-cs"/>
            </a:rPr>
            <a:t> </a:t>
          </a:r>
          <a:r>
            <a:rPr lang="ru-RU" sz="1100" b="0" i="0" baseline="0">
              <a:solidFill>
                <a:schemeClr val="dk1"/>
              </a:solidFill>
              <a:effectLst/>
              <a:latin typeface="+mn-lt"/>
              <a:ea typeface="+mn-ea"/>
              <a:cs typeface="+mn-cs"/>
            </a:rPr>
            <a:t>соответственно.</a:t>
          </a:r>
          <a:r>
            <a:rPr lang="en-US" sz="1100" b="0" i="0" baseline="0">
              <a:solidFill>
                <a:schemeClr val="dk1"/>
              </a:solidFill>
              <a:effectLst/>
              <a:latin typeface="+mn-lt"/>
              <a:ea typeface="+mn-ea"/>
              <a:cs typeface="+mn-cs"/>
            </a:rPr>
            <a:t> </a:t>
          </a:r>
          <a:r>
            <a:rPr lang="ru-RU" sz="1100" b="0" i="0" baseline="0">
              <a:solidFill>
                <a:schemeClr val="dk1"/>
              </a:solidFill>
              <a:effectLst/>
              <a:latin typeface="+mn-lt"/>
              <a:ea typeface="+mn-ea"/>
              <a:cs typeface="+mn-cs"/>
            </a:rPr>
            <a:t>Продление технического сопровождения оформляется в виде сертификата на код активации технической поддержки. </a:t>
          </a:r>
          <a:r>
            <a:rPr lang="ru-RU" sz="1100">
              <a:solidFill>
                <a:schemeClr val="dk1"/>
              </a:solidFill>
              <a:effectLst/>
              <a:latin typeface="+mn-lt"/>
              <a:ea typeface="+mn-ea"/>
              <a:cs typeface="+mn-cs"/>
            </a:rPr>
            <a:t>Сертификат передается по УПД или товарной накладной по форме ТОРГ-12 с оформлением счета-фактуры.</a:t>
          </a:r>
          <a:endParaRPr lang="ru-RU">
            <a:effectLst/>
          </a:endParaRPr>
        </a:p>
        <a:p>
          <a:pPr algn="just" eaLnBrk="1" fontAlgn="auto" latinLnBrk="0" hangingPunct="1"/>
          <a:r>
            <a:rPr lang="ru-RU" sz="1100" b="0" i="0" baseline="0">
              <a:solidFill>
                <a:schemeClr val="dk1"/>
              </a:solidFill>
              <a:effectLst/>
              <a:latin typeface="+mn-lt"/>
              <a:ea typeface="+mn-ea"/>
              <a:cs typeface="+mn-cs"/>
            </a:rPr>
            <a:t>Стоимость последующего технического сопровождения (основной пакет) составляет 20% (15% для лицензий с артикулом </a:t>
          </a:r>
          <a:r>
            <a:rPr lang="en-US" sz="1100" b="0" i="0" baseline="0">
              <a:solidFill>
                <a:schemeClr val="dk1"/>
              </a:solidFill>
              <a:effectLst/>
              <a:latin typeface="+mn-lt"/>
              <a:ea typeface="+mn-ea"/>
              <a:cs typeface="+mn-cs"/>
            </a:rPr>
            <a:t>*</a:t>
          </a:r>
          <a:r>
            <a:rPr lang="ru-RU" sz="1100" b="0" i="0" baseline="0">
              <a:solidFill>
                <a:schemeClr val="dk1"/>
              </a:solidFill>
              <a:effectLst/>
              <a:latin typeface="+mn-lt"/>
              <a:ea typeface="+mn-ea"/>
              <a:cs typeface="+mn-cs"/>
            </a:rPr>
            <a:t>.36</a:t>
          </a:r>
          <a:r>
            <a:rPr lang="en-US" sz="1100" b="0" i="0" baseline="0">
              <a:solidFill>
                <a:schemeClr val="dk1"/>
              </a:solidFill>
              <a:effectLst/>
              <a:latin typeface="+mn-lt"/>
              <a:ea typeface="+mn-ea"/>
              <a:cs typeface="+mn-cs"/>
            </a:rPr>
            <a:t>M</a:t>
          </a:r>
          <a:r>
            <a:rPr lang="ru-RU" sz="1100" b="0" i="0" baseline="0">
              <a:solidFill>
                <a:schemeClr val="dk1"/>
              </a:solidFill>
              <a:effectLst/>
              <a:latin typeface="+mn-lt"/>
              <a:ea typeface="+mn-ea"/>
              <a:cs typeface="+mn-cs"/>
            </a:rPr>
            <a:t>) от стоимости лицензий в год. При оплате технического сопровождения (основной пакет) вперед на 3 года действует скидка – стоимость продления составит 55% (40% для лицензий с артикулом </a:t>
          </a:r>
          <a:r>
            <a:rPr lang="en-US" sz="1100" b="0" i="0" baseline="0">
              <a:solidFill>
                <a:schemeClr val="dk1"/>
              </a:solidFill>
              <a:effectLst/>
              <a:latin typeface="+mn-lt"/>
              <a:ea typeface="+mn-ea"/>
              <a:cs typeface="+mn-cs"/>
            </a:rPr>
            <a:t>*</a:t>
          </a:r>
          <a:r>
            <a:rPr lang="ru-RU" sz="1100" b="0" i="0" baseline="0">
              <a:solidFill>
                <a:schemeClr val="dk1"/>
              </a:solidFill>
              <a:effectLst/>
              <a:latin typeface="+mn-lt"/>
              <a:ea typeface="+mn-ea"/>
              <a:cs typeface="+mn-cs"/>
            </a:rPr>
            <a:t>.36</a:t>
          </a:r>
          <a:r>
            <a:rPr lang="en-US" sz="1100" b="0" i="0" baseline="0">
              <a:solidFill>
                <a:schemeClr val="dk1"/>
              </a:solidFill>
              <a:effectLst/>
              <a:latin typeface="+mn-lt"/>
              <a:ea typeface="+mn-ea"/>
              <a:cs typeface="+mn-cs"/>
            </a:rPr>
            <a:t>M</a:t>
          </a:r>
          <a:r>
            <a:rPr lang="ru-RU" sz="1100" b="0" i="0" baseline="0">
              <a:solidFill>
                <a:schemeClr val="dk1"/>
              </a:solidFill>
              <a:effectLst/>
              <a:latin typeface="+mn-lt"/>
              <a:ea typeface="+mn-ea"/>
              <a:cs typeface="+mn-cs"/>
            </a:rPr>
            <a:t>) от розничной стоимости лицензий. </a:t>
          </a:r>
          <a:endParaRPr lang="ru-RU">
            <a:effectLst/>
          </a:endParaRPr>
        </a:p>
      </xdr:txBody>
    </xdr:sp>
    <xdr:clientData/>
  </xdr:twoCellAnchor>
  <xdr:twoCellAnchor>
    <xdr:from>
      <xdr:col>3</xdr:col>
      <xdr:colOff>423866</xdr:colOff>
      <xdr:row>22</xdr:row>
      <xdr:rowOff>47625</xdr:rowOff>
    </xdr:from>
    <xdr:to>
      <xdr:col>13</xdr:col>
      <xdr:colOff>42864</xdr:colOff>
      <xdr:row>32</xdr:row>
      <xdr:rowOff>369794</xdr:rowOff>
    </xdr:to>
    <xdr:sp macro="" textlink="">
      <xdr:nvSpPr>
        <xdr:cNvPr id="11" name="TextBox 10">
          <a:extLst>
            <a:ext uri="{FF2B5EF4-FFF2-40B4-BE49-F238E27FC236}">
              <a16:creationId xmlns:a16="http://schemas.microsoft.com/office/drawing/2014/main" xmlns="" id="{00000000-0008-0000-0100-00000B000000}"/>
            </a:ext>
          </a:extLst>
        </xdr:cNvPr>
        <xdr:cNvSpPr txBox="1"/>
      </xdr:nvSpPr>
      <xdr:spPr>
        <a:xfrm>
          <a:off x="6206101" y="5560919"/>
          <a:ext cx="6062381" cy="558893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ru-RU" sz="1100" b="0" i="0" baseline="0">
              <a:solidFill>
                <a:schemeClr val="dk1"/>
              </a:solidFill>
              <a:effectLst/>
              <a:latin typeface="+mn-lt"/>
              <a:ea typeface="+mn-ea"/>
              <a:cs typeface="+mn-cs"/>
            </a:rPr>
            <a:t>Стоимость последующего технического сопровождения (расширенный пакет «24х7») составляет 30% (22% для лицензий с артикулом </a:t>
          </a:r>
          <a:r>
            <a:rPr lang="en-US" sz="1100" b="0" i="0" baseline="0">
              <a:solidFill>
                <a:schemeClr val="dk1"/>
              </a:solidFill>
              <a:effectLst/>
              <a:latin typeface="+mn-lt"/>
              <a:ea typeface="+mn-ea"/>
              <a:cs typeface="+mn-cs"/>
            </a:rPr>
            <a:t>*</a:t>
          </a:r>
          <a:r>
            <a:rPr lang="ru-RU" sz="1100" b="0" i="0" baseline="0">
              <a:solidFill>
                <a:schemeClr val="dk1"/>
              </a:solidFill>
              <a:effectLst/>
              <a:latin typeface="+mn-lt"/>
              <a:ea typeface="+mn-ea"/>
              <a:cs typeface="+mn-cs"/>
            </a:rPr>
            <a:t>.36</a:t>
          </a:r>
          <a:r>
            <a:rPr lang="en-US" sz="1100" b="0" i="0" baseline="0">
              <a:solidFill>
                <a:schemeClr val="dk1"/>
              </a:solidFill>
              <a:effectLst/>
              <a:latin typeface="+mn-lt"/>
              <a:ea typeface="+mn-ea"/>
              <a:cs typeface="+mn-cs"/>
            </a:rPr>
            <a:t>M</a:t>
          </a:r>
          <a:r>
            <a:rPr lang="ru-RU" sz="1100" b="0" i="0" baseline="0">
              <a:solidFill>
                <a:schemeClr val="dk1"/>
              </a:solidFill>
              <a:effectLst/>
              <a:latin typeface="+mn-lt"/>
              <a:ea typeface="+mn-ea"/>
              <a:cs typeface="+mn-cs"/>
            </a:rPr>
            <a:t>) от стоимости лицензий в год. При оплате технического сопровождения (расширенный пакет «24х7») вперед на 3 года действует скидка – стоимость продления составит 80% (60% для лицензий с артикулом </a:t>
          </a:r>
          <a:r>
            <a:rPr lang="en-US" sz="1100" b="0" i="0" baseline="0">
              <a:solidFill>
                <a:schemeClr val="dk1"/>
              </a:solidFill>
              <a:effectLst/>
              <a:latin typeface="+mn-lt"/>
              <a:ea typeface="+mn-ea"/>
              <a:cs typeface="+mn-cs"/>
            </a:rPr>
            <a:t>*</a:t>
          </a:r>
          <a:r>
            <a:rPr lang="ru-RU" sz="1100" b="0" i="0" baseline="0">
              <a:solidFill>
                <a:schemeClr val="dk1"/>
              </a:solidFill>
              <a:effectLst/>
              <a:latin typeface="+mn-lt"/>
              <a:ea typeface="+mn-ea"/>
              <a:cs typeface="+mn-cs"/>
            </a:rPr>
            <a:t>.36</a:t>
          </a:r>
          <a:r>
            <a:rPr lang="en-US" sz="1100" b="0" i="0" baseline="0">
              <a:solidFill>
                <a:schemeClr val="dk1"/>
              </a:solidFill>
              <a:effectLst/>
              <a:latin typeface="+mn-lt"/>
              <a:ea typeface="+mn-ea"/>
              <a:cs typeface="+mn-cs"/>
            </a:rPr>
            <a:t>M</a:t>
          </a:r>
          <a:r>
            <a:rPr lang="ru-RU" sz="1100" b="0" i="0" baseline="0">
              <a:solidFill>
                <a:schemeClr val="dk1"/>
              </a:solidFill>
              <a:effectLst/>
              <a:latin typeface="+mn-lt"/>
              <a:ea typeface="+mn-ea"/>
              <a:cs typeface="+mn-cs"/>
            </a:rPr>
            <a:t>) от стоимости лицензий. При продлении технического сопровождения оплачивается также весь период с момента окончания гарантийного или технического сопровождения.</a:t>
          </a:r>
          <a:endParaRPr lang="ru-RU">
            <a:effectLst/>
          </a:endParaRPr>
        </a:p>
        <a:p>
          <a:pPr algn="just"/>
          <a:r>
            <a:rPr lang="ru-RU" sz="1100" b="0" i="0" baseline="0">
              <a:solidFill>
                <a:schemeClr val="dk1"/>
              </a:solidFill>
              <a:effectLst/>
              <a:latin typeface="+mn-lt"/>
              <a:ea typeface="+mn-ea"/>
              <a:cs typeface="+mn-cs"/>
            </a:rPr>
            <a:t>Стоимость технического сопровождения на устаревших инфраструктурах (при использовании операционных систем с завершившейся поддержкой от вендора, например, таких, как </a:t>
          </a:r>
          <a:r>
            <a:rPr lang="en-US" sz="1100" b="0" i="0" baseline="0">
              <a:solidFill>
                <a:schemeClr val="dk1"/>
              </a:solidFill>
              <a:effectLst/>
              <a:latin typeface="+mn-lt"/>
              <a:ea typeface="+mn-ea"/>
              <a:cs typeface="+mn-cs"/>
            </a:rPr>
            <a:t>Windows XP/2003 Server</a:t>
          </a:r>
          <a:r>
            <a:rPr lang="ru-RU" sz="1100" b="0" i="0" baseline="0">
              <a:solidFill>
                <a:schemeClr val="dk1"/>
              </a:solidFill>
              <a:effectLst/>
              <a:latin typeface="+mn-lt"/>
              <a:ea typeface="+mn-ea"/>
              <a:cs typeface="+mn-cs"/>
            </a:rPr>
            <a:t>/</a:t>
          </a:r>
          <a:r>
            <a:rPr lang="en-US" sz="1100" b="0" i="0" baseline="0">
              <a:solidFill>
                <a:schemeClr val="dk1"/>
              </a:solidFill>
              <a:effectLst/>
              <a:latin typeface="+mn-lt"/>
              <a:ea typeface="+mn-ea"/>
              <a:cs typeface="+mn-cs"/>
            </a:rPr>
            <a:t>Windows 7 </a:t>
          </a:r>
          <a:r>
            <a:rPr lang="ru-RU" sz="1100" b="0" i="0" baseline="0">
              <a:solidFill>
                <a:schemeClr val="dk1"/>
              </a:solidFill>
              <a:effectLst/>
              <a:latin typeface="+mn-lt"/>
              <a:ea typeface="+mn-ea"/>
              <a:cs typeface="+mn-cs"/>
            </a:rPr>
            <a:t>и т.д.</a:t>
          </a:r>
          <a:r>
            <a:rPr lang="en-US" sz="1100" b="0" i="0" baseline="0">
              <a:solidFill>
                <a:schemeClr val="dk1"/>
              </a:solidFill>
              <a:effectLst/>
              <a:latin typeface="+mn-lt"/>
              <a:ea typeface="+mn-ea"/>
              <a:cs typeface="+mn-cs"/>
            </a:rPr>
            <a:t>) </a:t>
          </a:r>
          <a:r>
            <a:rPr lang="ru-RU" sz="1100" b="0" i="0" baseline="0">
              <a:solidFill>
                <a:schemeClr val="dk1"/>
              </a:solidFill>
              <a:effectLst/>
              <a:latin typeface="+mn-lt"/>
              <a:ea typeface="+mn-ea"/>
              <a:cs typeface="+mn-cs"/>
            </a:rPr>
            <a:t>удваивается.</a:t>
          </a:r>
          <a:endParaRPr lang="ru-RU">
            <a:effectLst/>
          </a:endParaRPr>
        </a:p>
        <a:p>
          <a:pPr algn="just"/>
          <a:r>
            <a:rPr lang="ru-RU" sz="1100" b="0" i="0" baseline="0">
              <a:solidFill>
                <a:schemeClr val="dk1"/>
              </a:solidFill>
              <a:effectLst/>
              <a:latin typeface="+mn-lt"/>
              <a:ea typeface="+mn-ea"/>
              <a:cs typeface="+mn-cs"/>
            </a:rPr>
            <a:t>Пользователи программного обеспечения </a:t>
          </a:r>
          <a:r>
            <a:rPr lang="en-US" sz="1100" b="0" i="0" baseline="0">
              <a:solidFill>
                <a:schemeClr val="dk1"/>
              </a:solidFill>
              <a:effectLst/>
              <a:latin typeface="+mn-lt"/>
              <a:ea typeface="+mn-ea"/>
              <a:cs typeface="+mn-cs"/>
            </a:rPr>
            <a:t>Dallas Lock </a:t>
          </a:r>
          <a:r>
            <a:rPr lang="ru-RU" sz="1100" b="0" i="0" baseline="0">
              <a:solidFill>
                <a:schemeClr val="dk1"/>
              </a:solidFill>
              <a:effectLst/>
              <a:latin typeface="+mn-lt"/>
              <a:ea typeface="+mn-ea"/>
              <a:cs typeface="+mn-cs"/>
            </a:rPr>
            <a:t>в рамках гарантийного или непрерывно действующего технического сопровождения имеют право бесплатного обновления лицензий до следующей версии этого решения (с тем же объемом функциональности). Оплачивается только стоимость новых сертифицированных комплектов для установки и 1 год (3 года для лицензий с артикулом </a:t>
          </a:r>
          <a:r>
            <a:rPr lang="en-US" sz="1100" b="0" i="0" baseline="0">
              <a:solidFill>
                <a:schemeClr val="dk1"/>
              </a:solidFill>
              <a:effectLst/>
              <a:latin typeface="+mn-lt"/>
              <a:ea typeface="+mn-ea"/>
              <a:cs typeface="+mn-cs"/>
            </a:rPr>
            <a:t>*</a:t>
          </a:r>
          <a:r>
            <a:rPr lang="ru-RU" sz="1100" b="0" i="0" baseline="0">
              <a:solidFill>
                <a:schemeClr val="dk1"/>
              </a:solidFill>
              <a:effectLst/>
              <a:latin typeface="+mn-lt"/>
              <a:ea typeface="+mn-ea"/>
              <a:cs typeface="+mn-cs"/>
            </a:rPr>
            <a:t>.36</a:t>
          </a:r>
          <a:r>
            <a:rPr lang="en-US" sz="1100" b="0" i="0" baseline="0">
              <a:solidFill>
                <a:schemeClr val="dk1"/>
              </a:solidFill>
              <a:effectLst/>
              <a:latin typeface="+mn-lt"/>
              <a:ea typeface="+mn-ea"/>
              <a:cs typeface="+mn-cs"/>
            </a:rPr>
            <a:t>M</a:t>
          </a:r>
          <a:r>
            <a:rPr lang="ru-RU" sz="1100" b="0" i="0" baseline="0">
              <a:solidFill>
                <a:schemeClr val="dk1"/>
              </a:solidFill>
              <a:effectLst/>
              <a:latin typeface="+mn-lt"/>
              <a:ea typeface="+mn-ea"/>
              <a:cs typeface="+mn-cs"/>
            </a:rPr>
            <a:t>) технической поддержки.</a:t>
          </a:r>
        </a:p>
        <a:p>
          <a:pPr algn="just"/>
          <a:r>
            <a:rPr lang="ru-RU" sz="1100" b="0" i="0" baseline="0">
              <a:solidFill>
                <a:schemeClr val="dk1"/>
              </a:solidFill>
              <a:effectLst/>
              <a:latin typeface="+mn-lt"/>
              <a:ea typeface="+mn-ea"/>
              <a:cs typeface="+mn-cs"/>
            </a:rPr>
            <a:t>Продление технической поддержки на ранее приобретённые лицензии с артикулами </a:t>
          </a:r>
          <a:r>
            <a:rPr lang="en-US" sz="1100" b="0" i="0" baseline="0">
              <a:solidFill>
                <a:schemeClr val="dk1"/>
              </a:solidFill>
              <a:effectLst/>
              <a:latin typeface="+mn-lt"/>
              <a:ea typeface="+mn-ea"/>
              <a:cs typeface="+mn-cs"/>
            </a:rPr>
            <a:t>DLVI.S.HOST</a:t>
          </a:r>
          <a:r>
            <a:rPr lang="ru-RU" sz="1100" b="0"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DLVI.S.HOSTHV.*, DLVI.S.HOSTUNI.*</a:t>
          </a:r>
          <a:r>
            <a:rPr lang="ru-RU" sz="1100" b="0" i="0" baseline="0">
              <a:solidFill>
                <a:schemeClr val="dk1"/>
              </a:solidFill>
              <a:effectLst/>
              <a:latin typeface="+mn-lt"/>
              <a:ea typeface="+mn-ea"/>
              <a:cs typeface="+mn-cs"/>
            </a:rPr>
            <a:t> осуществляется путём обновления этих лицензий до </a:t>
          </a:r>
          <a:r>
            <a:rPr lang="en-US" sz="1100" b="0" i="0" baseline="0">
              <a:solidFill>
                <a:schemeClr val="dk1"/>
              </a:solidFill>
              <a:effectLst/>
              <a:latin typeface="+mn-lt"/>
              <a:ea typeface="+mn-ea"/>
              <a:cs typeface="+mn-cs"/>
            </a:rPr>
            <a:t>DLVI.C.HCPU-STD.* </a:t>
          </a:r>
          <a:r>
            <a:rPr lang="ru-RU" sz="1100" b="0" i="0" baseline="0">
              <a:solidFill>
                <a:schemeClr val="dk1"/>
              </a:solidFill>
              <a:effectLst/>
              <a:latin typeface="+mn-lt"/>
              <a:ea typeface="+mn-ea"/>
              <a:cs typeface="+mn-cs"/>
            </a:rPr>
            <a:t>(эквивалент) или </a:t>
          </a:r>
          <a:r>
            <a:rPr lang="en-US" sz="1100" b="0" i="0" baseline="0">
              <a:solidFill>
                <a:schemeClr val="dk1"/>
              </a:solidFill>
              <a:effectLst/>
              <a:latin typeface="+mn-lt"/>
              <a:ea typeface="+mn-ea"/>
              <a:cs typeface="+mn-cs"/>
            </a:rPr>
            <a:t>DLVI.C.HCPU-ENT.*</a:t>
          </a:r>
          <a:r>
            <a:rPr lang="ru-RU" sz="1100" b="0" i="0" baseline="0">
              <a:solidFill>
                <a:schemeClr val="dk1"/>
              </a:solidFill>
              <a:effectLst/>
              <a:latin typeface="+mn-lt"/>
              <a:ea typeface="+mn-ea"/>
              <a:cs typeface="+mn-cs"/>
            </a:rPr>
            <a:t> (расширение функциональности)</a:t>
          </a:r>
          <a:r>
            <a:rPr lang="en-US" sz="1100" b="0" i="0" baseline="0">
              <a:solidFill>
                <a:schemeClr val="dk1"/>
              </a:solidFill>
              <a:effectLst/>
              <a:latin typeface="+mn-lt"/>
              <a:ea typeface="+mn-ea"/>
              <a:cs typeface="+mn-cs"/>
            </a:rPr>
            <a:t>. </a:t>
          </a:r>
          <a:endParaRPr lang="ru-RU">
            <a:effectLst/>
          </a:endParaRPr>
        </a:p>
        <a:p>
          <a:pPr eaLnBrk="1" fontAlgn="auto" latinLnBrk="0" hangingPunct="1"/>
          <a:endParaRPr lang="ru-RU">
            <a:effectLst/>
          </a:endParaRPr>
        </a:p>
        <a:p>
          <a:pPr algn="just"/>
          <a:r>
            <a:rPr lang="ru-RU" sz="1100" b="1" i="0" u="none" strike="noStrike" baseline="0">
              <a:solidFill>
                <a:schemeClr val="dk1"/>
              </a:solidFill>
              <a:latin typeface="+mn-lt"/>
              <a:ea typeface="+mn-ea"/>
              <a:cs typeface="Arial" panose="020B0604020202020204" pitchFamily="34" charset="0"/>
            </a:rPr>
            <a:t>Комментарии</a:t>
          </a:r>
        </a:p>
        <a:p>
          <a:pPr algn="just"/>
          <a:r>
            <a:rPr lang="ru-RU" sz="1100" b="0" i="0" u="none" strike="noStrike" baseline="0">
              <a:solidFill>
                <a:schemeClr val="dk1"/>
              </a:solidFill>
              <a:latin typeface="+mn-lt"/>
              <a:ea typeface="+mn-ea"/>
              <a:cs typeface="Arial" panose="020B0604020202020204" pitchFamily="34" charset="0"/>
            </a:rPr>
            <a:t>• Для функционирования СЗИ ВИ </a:t>
          </a:r>
          <a:r>
            <a:rPr lang="en-US" sz="1100" b="0" i="0" u="none" strike="noStrike" baseline="0">
              <a:solidFill>
                <a:schemeClr val="dk1"/>
              </a:solidFill>
              <a:latin typeface="+mn-lt"/>
              <a:ea typeface="+mn-ea"/>
              <a:cs typeface="Arial" panose="020B0604020202020204" pitchFamily="34" charset="0"/>
            </a:rPr>
            <a:t>Dallas Lock </a:t>
          </a:r>
          <a:r>
            <a:rPr lang="ru-RU" sz="1100" b="0" i="0" u="none" strike="noStrike" baseline="0">
              <a:solidFill>
                <a:schemeClr val="dk1"/>
              </a:solidFill>
              <a:latin typeface="+mn-lt"/>
              <a:ea typeface="+mn-ea"/>
              <a:cs typeface="Arial" panose="020B0604020202020204" pitchFamily="34" charset="0"/>
            </a:rPr>
            <a:t>необходимо наличие хотя бы</a:t>
          </a:r>
          <a:r>
            <a:rPr lang="en-US" sz="1100" b="0" i="0" u="none" strike="noStrike" baseline="0">
              <a:solidFill>
                <a:schemeClr val="dk1"/>
              </a:solidFill>
              <a:latin typeface="+mn-lt"/>
              <a:ea typeface="+mn-ea"/>
              <a:cs typeface="Arial" panose="020B0604020202020204" pitchFamily="34" charset="0"/>
            </a:rPr>
            <a:t> </a:t>
          </a:r>
          <a:r>
            <a:rPr lang="ru-RU" sz="1100" b="0" i="0" u="none" strike="noStrike" baseline="0">
              <a:solidFill>
                <a:schemeClr val="dk1"/>
              </a:solidFill>
              <a:latin typeface="+mn-lt"/>
              <a:ea typeface="+mn-ea"/>
              <a:cs typeface="Arial" panose="020B0604020202020204" pitchFamily="34" charset="0"/>
            </a:rPr>
            <a:t>одного защищенного (артикул </a:t>
          </a:r>
          <a:r>
            <a:rPr lang="en-US" sz="1100" b="0" i="0" u="none" strike="noStrike" baseline="0">
              <a:solidFill>
                <a:schemeClr val="dk1"/>
              </a:solidFill>
              <a:latin typeface="+mn-lt"/>
              <a:ea typeface="+mn-ea"/>
              <a:cs typeface="Arial" panose="020B0604020202020204" pitchFamily="34" charset="0"/>
            </a:rPr>
            <a:t>DLVI.S.Center.x.z) </a:t>
          </a:r>
          <a:r>
            <a:rPr lang="ru-RU" sz="1100" b="0" i="0" u="none" strike="noStrike" baseline="0">
              <a:solidFill>
                <a:schemeClr val="dk1"/>
              </a:solidFill>
              <a:latin typeface="+mn-lt"/>
              <a:ea typeface="+mn-ea"/>
              <a:cs typeface="Arial" panose="020B0604020202020204" pitchFamily="34" charset="0"/>
            </a:rPr>
            <a:t>сервера виртуализации.</a:t>
          </a:r>
        </a:p>
        <a:p>
          <a:pPr algn="just"/>
          <a:r>
            <a:rPr lang="ru-RU" sz="1100" b="0" i="0" u="none" strike="noStrike" baseline="0">
              <a:solidFill>
                <a:schemeClr val="dk1"/>
              </a:solidFill>
              <a:latin typeface="+mn-lt"/>
              <a:ea typeface="+mn-ea"/>
              <a:cs typeface="Arial" panose="020B0604020202020204" pitchFamily="34" charset="0"/>
            </a:rPr>
            <a:t>• Для защиты серверных платформ, на которых функционирует виртуальная</a:t>
          </a:r>
          <a:r>
            <a:rPr lang="en-US" sz="1100" b="0" i="0" u="none" strike="noStrike" baseline="0">
              <a:solidFill>
                <a:schemeClr val="dk1"/>
              </a:solidFill>
              <a:latin typeface="+mn-lt"/>
              <a:ea typeface="+mn-ea"/>
              <a:cs typeface="Arial" panose="020B0604020202020204" pitchFamily="34" charset="0"/>
            </a:rPr>
            <a:t> </a:t>
          </a:r>
          <a:r>
            <a:rPr lang="ru-RU" sz="1100" b="0" i="0" u="none" strike="noStrike" baseline="0">
              <a:solidFill>
                <a:schemeClr val="dk1"/>
              </a:solidFill>
              <a:latin typeface="+mn-lt"/>
              <a:ea typeface="+mn-ea"/>
              <a:cs typeface="Arial" panose="020B0604020202020204" pitchFamily="34" charset="0"/>
            </a:rPr>
            <a:t>инфраструктура, рекомендуется использование СДЗ </a:t>
          </a:r>
          <a:r>
            <a:rPr lang="en-US" sz="1100" b="0" i="0" u="none" strike="noStrike" baseline="0">
              <a:solidFill>
                <a:schemeClr val="dk1"/>
              </a:solidFill>
              <a:latin typeface="+mn-lt"/>
              <a:ea typeface="+mn-ea"/>
              <a:cs typeface="Arial" panose="020B0604020202020204" pitchFamily="34" charset="0"/>
            </a:rPr>
            <a:t>Dallas Lock (</a:t>
          </a:r>
          <a:r>
            <a:rPr lang="ru-RU" sz="1100" b="0" i="0" u="none" strike="noStrike" baseline="0">
              <a:solidFill>
                <a:schemeClr val="dk1"/>
              </a:solidFill>
              <a:latin typeface="+mn-lt"/>
              <a:ea typeface="+mn-ea"/>
              <a:cs typeface="Arial" panose="020B0604020202020204" pitchFamily="34" charset="0"/>
            </a:rPr>
            <a:t>приобретается отдельно), а также </a:t>
          </a:r>
          <a:r>
            <a:rPr lang="en-US" sz="1100" b="0" i="0" u="none" strike="noStrike" baseline="0">
              <a:solidFill>
                <a:schemeClr val="dk1"/>
              </a:solidFill>
              <a:latin typeface="+mn-lt"/>
              <a:ea typeface="+mn-ea"/>
              <a:cs typeface="Arial" panose="020B0604020202020204" pitchFamily="34" charset="0"/>
            </a:rPr>
            <a:t>Dallas Lock 8.0 (</a:t>
          </a:r>
          <a:r>
            <a:rPr lang="ru-RU" sz="1100" b="0" i="0" u="none" strike="noStrike" baseline="0">
              <a:solidFill>
                <a:schemeClr val="dk1"/>
              </a:solidFill>
              <a:latin typeface="+mn-lt"/>
              <a:ea typeface="+mn-ea"/>
              <a:cs typeface="Arial" panose="020B0604020202020204" pitchFamily="34" charset="0"/>
            </a:rPr>
            <a:t>СЗИ НСД, СКН, МЭ, СОВ) или </a:t>
          </a:r>
          <a:r>
            <a:rPr lang="en-US" sz="1100" b="0" i="0" u="none" strike="noStrike" baseline="0">
              <a:solidFill>
                <a:schemeClr val="dk1"/>
              </a:solidFill>
              <a:latin typeface="+mn-lt"/>
              <a:ea typeface="+mn-ea"/>
              <a:cs typeface="Arial" panose="020B0604020202020204" pitchFamily="34" charset="0"/>
            </a:rPr>
            <a:t>Dallas Lock Linux (</a:t>
          </a:r>
          <a:r>
            <a:rPr lang="ru-RU" sz="1100" b="0" i="0" u="none" strike="noStrike" baseline="0">
              <a:solidFill>
                <a:schemeClr val="dk1"/>
              </a:solidFill>
              <a:latin typeface="+mn-lt"/>
              <a:ea typeface="+mn-ea"/>
              <a:cs typeface="Arial" panose="020B0604020202020204" pitchFamily="34" charset="0"/>
            </a:rPr>
            <a:t>СЗИ НСД) (приобретаются отдельно).</a:t>
          </a:r>
        </a:p>
        <a:p>
          <a:pPr algn="just"/>
          <a:r>
            <a:rPr lang="ru-RU" sz="1100" b="0" i="0" u="none" strike="noStrike" baseline="0">
              <a:solidFill>
                <a:schemeClr val="dk1"/>
              </a:solidFill>
              <a:latin typeface="+mn-lt"/>
              <a:ea typeface="+mn-ea"/>
              <a:cs typeface="Arial" panose="020B0604020202020204" pitchFamily="34" charset="0"/>
            </a:rPr>
            <a:t>• Для защиты виртуальных машин также рекомендуется использовать </a:t>
          </a:r>
          <a:r>
            <a:rPr lang="en-US" sz="1100" b="0" i="0" u="none" strike="noStrike" baseline="0">
              <a:solidFill>
                <a:schemeClr val="dk1"/>
              </a:solidFill>
              <a:latin typeface="+mn-lt"/>
              <a:ea typeface="+mn-ea"/>
              <a:cs typeface="Arial" panose="020B0604020202020204" pitchFamily="34" charset="0"/>
            </a:rPr>
            <a:t>Dallas Lock 8.0 (</a:t>
          </a:r>
          <a:r>
            <a:rPr lang="ru-RU" sz="1100" b="0" i="0" u="none" strike="noStrike" baseline="0">
              <a:solidFill>
                <a:schemeClr val="dk1"/>
              </a:solidFill>
              <a:latin typeface="+mn-lt"/>
              <a:ea typeface="+mn-ea"/>
              <a:cs typeface="Arial" panose="020B0604020202020204" pitchFamily="34" charset="0"/>
            </a:rPr>
            <a:t>СЗИ НСД, СКН, МЭ, СОВ) или </a:t>
          </a:r>
          <a:r>
            <a:rPr lang="en-US" sz="1100" b="0" i="0" u="none" strike="noStrike" baseline="0">
              <a:solidFill>
                <a:schemeClr val="dk1"/>
              </a:solidFill>
              <a:latin typeface="+mn-lt"/>
              <a:ea typeface="+mn-ea"/>
              <a:cs typeface="Arial" panose="020B0604020202020204" pitchFamily="34" charset="0"/>
            </a:rPr>
            <a:t>Dallas Lock Linux (</a:t>
          </a:r>
          <a:r>
            <a:rPr lang="ru-RU" sz="1100" b="0" i="0" u="none" strike="noStrike" baseline="0">
              <a:solidFill>
                <a:schemeClr val="dk1"/>
              </a:solidFill>
              <a:latin typeface="+mn-lt"/>
              <a:ea typeface="+mn-ea"/>
              <a:cs typeface="Arial" panose="020B0604020202020204" pitchFamily="34" charset="0"/>
            </a:rPr>
            <a:t>СЗИ НСД) (приобретаются отдельно).</a:t>
          </a:r>
        </a:p>
        <a:p>
          <a:pPr algn="just"/>
          <a:r>
            <a:rPr lang="ru-RU" sz="1100" b="0" i="0" u="none" strike="noStrike" baseline="0">
              <a:solidFill>
                <a:schemeClr val="dk1"/>
              </a:solidFill>
              <a:latin typeface="+mn-lt"/>
              <a:ea typeface="+mn-ea"/>
              <a:cs typeface="Arial" panose="020B0604020202020204" pitchFamily="34" charset="0"/>
            </a:rPr>
            <a:t>• Сервер безопасности, входящий в состав </a:t>
          </a:r>
          <a:r>
            <a:rPr lang="en-US" sz="1100" b="0" i="0" u="none" strike="noStrike" baseline="0">
              <a:solidFill>
                <a:schemeClr val="dk1"/>
              </a:solidFill>
              <a:latin typeface="+mn-lt"/>
              <a:ea typeface="+mn-ea"/>
              <a:cs typeface="Arial" panose="020B0604020202020204" pitchFamily="34" charset="0"/>
            </a:rPr>
            <a:t>Dallas Lock </a:t>
          </a:r>
          <a:r>
            <a:rPr lang="ru-RU" sz="1100" b="0" i="0" u="none" strike="noStrike" baseline="0">
              <a:solidFill>
                <a:schemeClr val="dk1"/>
              </a:solidFill>
              <a:latin typeface="+mn-lt"/>
              <a:ea typeface="+mn-ea"/>
              <a:cs typeface="Arial" panose="020B0604020202020204" pitchFamily="34" charset="0"/>
            </a:rPr>
            <a:t>СЗИ ВИ Центр, может</a:t>
          </a:r>
          <a:r>
            <a:rPr lang="en-US" sz="1100" b="0" i="0" u="none" strike="noStrike" baseline="0">
              <a:solidFill>
                <a:schemeClr val="dk1"/>
              </a:solidFill>
              <a:latin typeface="+mn-lt"/>
              <a:ea typeface="+mn-ea"/>
              <a:cs typeface="Arial" panose="020B0604020202020204" pitchFamily="34" charset="0"/>
            </a:rPr>
            <a:t> </a:t>
          </a:r>
          <a:r>
            <a:rPr lang="ru-RU" sz="1100" b="0" i="0" u="none" strike="noStrike" baseline="0">
              <a:solidFill>
                <a:schemeClr val="dk1"/>
              </a:solidFill>
              <a:latin typeface="+mn-lt"/>
              <a:ea typeface="+mn-ea"/>
              <a:cs typeface="Arial" panose="020B0604020202020204" pitchFamily="34" charset="0"/>
            </a:rPr>
            <a:t>быть использован только для централизованного управления компонентами виртуальной среды. Для создания Домена безопасности </a:t>
          </a:r>
          <a:r>
            <a:rPr lang="en-US" sz="1100" b="0" i="0" u="none" strike="noStrike" baseline="0">
              <a:solidFill>
                <a:schemeClr val="dk1"/>
              </a:solidFill>
              <a:latin typeface="+mn-lt"/>
              <a:ea typeface="+mn-ea"/>
              <a:cs typeface="Arial" panose="020B0604020202020204" pitchFamily="34" charset="0"/>
            </a:rPr>
            <a:t>Dallas Lock </a:t>
          </a:r>
          <a:r>
            <a:rPr lang="ru-RU" sz="1100" b="0" i="0" u="none" strike="noStrike" baseline="0">
              <a:solidFill>
                <a:schemeClr val="dk1"/>
              </a:solidFill>
              <a:latin typeface="+mn-lt"/>
              <a:ea typeface="+mn-ea"/>
              <a:cs typeface="Arial" panose="020B0604020202020204" pitchFamily="34" charset="0"/>
            </a:rPr>
            <a:t>необходимо приобретение лицензии на СБ </a:t>
          </a:r>
          <a:r>
            <a:rPr lang="en-US" sz="1100" b="0" i="0" u="none" strike="noStrike" baseline="0">
              <a:solidFill>
                <a:schemeClr val="dk1"/>
              </a:solidFill>
              <a:latin typeface="+mn-lt"/>
              <a:ea typeface="+mn-ea"/>
              <a:cs typeface="Arial" panose="020B0604020202020204" pitchFamily="34" charset="0"/>
            </a:rPr>
            <a:t>Dallas Lock 8.0 </a:t>
          </a:r>
          <a:r>
            <a:rPr lang="ru-RU" sz="1100" b="0" i="0" u="none" strike="noStrike" baseline="0">
              <a:solidFill>
                <a:schemeClr val="dk1"/>
              </a:solidFill>
              <a:latin typeface="+mn-lt"/>
              <a:ea typeface="+mn-ea"/>
              <a:cs typeface="Arial" panose="020B0604020202020204" pitchFamily="34" charset="0"/>
            </a:rPr>
            <a:t>на необходимоеколичество клиентов.</a:t>
          </a:r>
          <a:endParaRPr lang="ru-RU" sz="1100">
            <a:latin typeface="+mn-lt"/>
            <a:cs typeface="Arial" panose="020B0604020202020204" pitchFamily="34" charset="0"/>
          </a:endParaRPr>
        </a:p>
      </xdr:txBody>
    </xdr:sp>
    <xdr:clientData/>
  </xdr:twoCellAnchor>
  <xdr:twoCellAnchor>
    <xdr:from>
      <xdr:col>1</xdr:col>
      <xdr:colOff>0</xdr:colOff>
      <xdr:row>35</xdr:row>
      <xdr:rowOff>4211</xdr:rowOff>
    </xdr:from>
    <xdr:to>
      <xdr:col>11</xdr:col>
      <xdr:colOff>666750</xdr:colOff>
      <xdr:row>40</xdr:row>
      <xdr:rowOff>87231</xdr:rowOff>
    </xdr:to>
    <xdr:grpSp>
      <xdr:nvGrpSpPr>
        <xdr:cNvPr id="12" name="Группа 11">
          <a:extLst>
            <a:ext uri="{FF2B5EF4-FFF2-40B4-BE49-F238E27FC236}">
              <a16:creationId xmlns:a16="http://schemas.microsoft.com/office/drawing/2014/main" xmlns="" id="{00000000-0008-0000-0100-00000C000000}"/>
            </a:ext>
          </a:extLst>
        </xdr:cNvPr>
        <xdr:cNvGrpSpPr/>
      </xdr:nvGrpSpPr>
      <xdr:grpSpPr>
        <a:xfrm>
          <a:off x="88900" y="13142361"/>
          <a:ext cx="12515850" cy="1022820"/>
          <a:chOff x="9525" y="13325475"/>
          <a:chExt cx="12372975" cy="1066800"/>
        </a:xfrm>
      </xdr:grpSpPr>
      <xdr:sp macro="" textlink="">
        <xdr:nvSpPr>
          <xdr:cNvPr id="13" name="TextBox 12">
            <a:extLst>
              <a:ext uri="{FF2B5EF4-FFF2-40B4-BE49-F238E27FC236}">
                <a16:creationId xmlns:a16="http://schemas.microsoft.com/office/drawing/2014/main" xmlns="" id="{00000000-0008-0000-0100-00000D000000}"/>
              </a:ext>
            </a:extLst>
          </xdr:cNvPr>
          <xdr:cNvSpPr txBox="1"/>
        </xdr:nvSpPr>
        <xdr:spPr>
          <a:xfrm>
            <a:off x="9525" y="13363575"/>
            <a:ext cx="12372975" cy="1028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baseline="0">
                <a:solidFill>
                  <a:schemeClr val="dk1"/>
                </a:solidFill>
                <a:latin typeface="+mn-lt"/>
                <a:ea typeface="+mn-ea"/>
                <a:cs typeface="Arial" panose="020B0604020202020204" pitchFamily="34" charset="0"/>
              </a:rPr>
              <a:t>* «x» – </a:t>
            </a:r>
            <a:r>
              <a:rPr lang="ru-RU" sz="1100" b="0" i="0" u="none" strike="noStrike" baseline="0">
                <a:solidFill>
                  <a:schemeClr val="dk1"/>
                </a:solidFill>
                <a:latin typeface="+mn-lt"/>
                <a:ea typeface="+mn-ea"/>
                <a:cs typeface="Arial" panose="020B0604020202020204" pitchFamily="34" charset="0"/>
              </a:rPr>
              <a:t>диапазон количества процессоров; «</a:t>
            </a:r>
            <a:r>
              <a:rPr lang="en-US" sz="1100" b="0" i="0" u="none" strike="noStrike" baseline="0">
                <a:solidFill>
                  <a:schemeClr val="dk1"/>
                </a:solidFill>
                <a:latin typeface="+mn-lt"/>
                <a:ea typeface="+mn-ea"/>
                <a:cs typeface="Arial" panose="020B0604020202020204" pitchFamily="34" charset="0"/>
              </a:rPr>
              <a:t>y» – </a:t>
            </a:r>
            <a:r>
              <a:rPr lang="ru-RU" sz="1100" b="0" i="0" u="none" strike="noStrike" baseline="0">
                <a:solidFill>
                  <a:schemeClr val="dk1"/>
                </a:solidFill>
                <a:latin typeface="+mn-lt"/>
                <a:ea typeface="+mn-ea"/>
                <a:cs typeface="Arial" panose="020B0604020202020204" pitchFamily="34" charset="0"/>
              </a:rPr>
              <a:t>тип системы сертификации: </a:t>
            </a:r>
            <a:r>
              <a:rPr lang="en-US" sz="1100" b="0" i="0" u="none" strike="noStrike" baseline="0">
                <a:solidFill>
                  <a:schemeClr val="dk1"/>
                </a:solidFill>
                <a:latin typeface="+mn-lt"/>
                <a:ea typeface="+mn-ea"/>
                <a:cs typeface="Arial" panose="020B0604020202020204" pitchFamily="34" charset="0"/>
              </a:rPr>
              <a:t>FSTEC (</a:t>
            </a:r>
            <a:r>
              <a:rPr lang="ru-RU" sz="1100" b="0" i="0" u="none" strike="noStrike" baseline="0">
                <a:solidFill>
                  <a:schemeClr val="dk1"/>
                </a:solidFill>
                <a:latin typeface="+mn-lt"/>
                <a:ea typeface="+mn-ea"/>
                <a:cs typeface="Arial" panose="020B0604020202020204" pitchFamily="34" charset="0"/>
              </a:rPr>
              <a:t>ФСТЭК России), </a:t>
            </a:r>
            <a:r>
              <a:rPr lang="en-US" sz="1100" b="0" i="0" u="none" strike="noStrike" baseline="0">
                <a:solidFill>
                  <a:schemeClr val="dk1"/>
                </a:solidFill>
                <a:latin typeface="+mn-lt"/>
                <a:ea typeface="+mn-ea"/>
                <a:cs typeface="Arial" panose="020B0604020202020204" pitchFamily="34" charset="0"/>
              </a:rPr>
              <a:t>MO (</a:t>
            </a:r>
            <a:r>
              <a:rPr lang="ru-RU" sz="1100" b="0" i="0" u="none" strike="noStrike" baseline="0">
                <a:solidFill>
                  <a:schemeClr val="dk1"/>
                </a:solidFill>
                <a:latin typeface="+mn-lt"/>
                <a:ea typeface="+mn-ea"/>
                <a:cs typeface="Arial" panose="020B0604020202020204" pitchFamily="34" charset="0"/>
              </a:rPr>
              <a:t>Минобороны России)</a:t>
            </a:r>
            <a:r>
              <a:rPr lang="ru-RU" sz="1100" b="0"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z» – </a:t>
            </a:r>
            <a:r>
              <a:rPr lang="ru-RU" sz="1100" b="0" i="0" baseline="0">
                <a:solidFill>
                  <a:schemeClr val="dk1"/>
                </a:solidFill>
                <a:effectLst/>
                <a:latin typeface="+mn-lt"/>
                <a:ea typeface="+mn-ea"/>
                <a:cs typeface="+mn-cs"/>
              </a:rPr>
              <a:t>срок оказания гарантийного сопровождения: </a:t>
            </a:r>
            <a:r>
              <a:rPr lang="en-US" sz="1100" b="0" i="0" baseline="0">
                <a:solidFill>
                  <a:schemeClr val="dk1"/>
                </a:solidFill>
                <a:effectLst/>
                <a:latin typeface="+mn-lt"/>
                <a:ea typeface="+mn-ea"/>
                <a:cs typeface="+mn-cs"/>
              </a:rPr>
              <a:t>12M - </a:t>
            </a:r>
            <a:r>
              <a:rPr lang="ru-RU" sz="1100" b="0" i="0" baseline="0">
                <a:solidFill>
                  <a:schemeClr val="dk1"/>
                </a:solidFill>
                <a:effectLst/>
                <a:latin typeface="+mn-lt"/>
                <a:ea typeface="+mn-ea"/>
                <a:cs typeface="+mn-cs"/>
              </a:rPr>
              <a:t>12 месяцев, 36</a:t>
            </a:r>
            <a:r>
              <a:rPr lang="en-US" sz="1100" b="0" i="0" baseline="0">
                <a:solidFill>
                  <a:schemeClr val="dk1"/>
                </a:solidFill>
                <a:effectLst/>
                <a:latin typeface="+mn-lt"/>
                <a:ea typeface="+mn-ea"/>
                <a:cs typeface="+mn-cs"/>
              </a:rPr>
              <a:t>M - </a:t>
            </a:r>
            <a:r>
              <a:rPr lang="ru-RU" sz="1100" b="0" i="0" baseline="0">
                <a:solidFill>
                  <a:schemeClr val="dk1"/>
                </a:solidFill>
                <a:effectLst/>
                <a:latin typeface="+mn-lt"/>
                <a:ea typeface="+mn-ea"/>
                <a:cs typeface="+mn-cs"/>
              </a:rPr>
              <a:t>36 месяцев.</a:t>
            </a:r>
            <a:endParaRPr lang="ru-RU" sz="1100" b="0" i="0" u="none" strike="noStrike" baseline="0">
              <a:solidFill>
                <a:schemeClr val="dk1"/>
              </a:solidFill>
              <a:latin typeface="+mn-lt"/>
              <a:ea typeface="+mn-ea"/>
              <a:cs typeface="Arial" panose="020B0604020202020204" pitchFamily="34" charset="0"/>
            </a:endParaRPr>
          </a:p>
          <a:p>
            <a:r>
              <a:rPr lang="ru-RU" sz="1100" b="0" i="0" u="none" strike="noStrike" baseline="0">
                <a:solidFill>
                  <a:schemeClr val="dk1"/>
                </a:solidFill>
                <a:latin typeface="+mn-lt"/>
                <a:ea typeface="+mn-ea"/>
                <a:cs typeface="Arial" panose="020B0604020202020204" pitchFamily="34" charset="0"/>
              </a:rPr>
              <a:t>** На основании статьи № 149 п. 2 пп. 26 НК РФ стоимость передаваемых неисключительных прав на используемое программное обеспечение не облагается НДС.</a:t>
            </a:r>
          </a:p>
          <a:p>
            <a:r>
              <a:rPr lang="ru-RU" sz="1100" b="0" i="0" u="none" strike="noStrike" baseline="0">
                <a:solidFill>
                  <a:schemeClr val="dk1"/>
                </a:solidFill>
                <a:latin typeface="+mn-lt"/>
                <a:ea typeface="+mn-ea"/>
                <a:cs typeface="Arial" panose="020B0604020202020204" pitchFamily="34" charset="0"/>
              </a:rPr>
              <a:t>*** В стоимость входит НДС 20%. </a:t>
            </a:r>
            <a:endParaRPr lang="ru-RU" sz="1100">
              <a:latin typeface="+mn-lt"/>
              <a:cs typeface="Arial" panose="020B0604020202020204" pitchFamily="34" charset="0"/>
            </a:endParaRPr>
          </a:p>
        </xdr:txBody>
      </xdr:sp>
      <xdr:cxnSp macro="">
        <xdr:nvCxnSpPr>
          <xdr:cNvPr id="14" name="Прямая соединительная линия 13">
            <a:extLst>
              <a:ext uri="{FF2B5EF4-FFF2-40B4-BE49-F238E27FC236}">
                <a16:creationId xmlns:a16="http://schemas.microsoft.com/office/drawing/2014/main" xmlns="" id="{00000000-0008-0000-0100-00000E000000}"/>
              </a:ext>
            </a:extLst>
          </xdr:cNvPr>
          <xdr:cNvCxnSpPr/>
        </xdr:nvCxnSpPr>
        <xdr:spPr>
          <a:xfrm>
            <a:off x="76200" y="13325475"/>
            <a:ext cx="4838700" cy="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editAs="oneCell">
    <xdr:from>
      <xdr:col>1</xdr:col>
      <xdr:colOff>9526</xdr:colOff>
      <xdr:row>32</xdr:row>
      <xdr:rowOff>430935</xdr:rowOff>
    </xdr:from>
    <xdr:to>
      <xdr:col>12</xdr:col>
      <xdr:colOff>71438</xdr:colOff>
      <xdr:row>34</xdr:row>
      <xdr:rowOff>101188</xdr:rowOff>
    </xdr:to>
    <xdr:pic>
      <xdr:nvPicPr>
        <xdr:cNvPr id="15" name="Рисунок 14">
          <a:extLst>
            <a:ext uri="{FF2B5EF4-FFF2-40B4-BE49-F238E27FC236}">
              <a16:creationId xmlns:a16="http://schemas.microsoft.com/office/drawing/2014/main" xmlns="" id="{00000000-0008-0000-0100-00000F000000}"/>
            </a:ext>
          </a:extLst>
        </xdr:cNvPr>
        <xdr:cNvPicPr>
          <a:picLocks noChangeAspect="1"/>
        </xdr:cNvPicPr>
      </xdr:nvPicPr>
      <xdr:blipFill>
        <a:blip xmlns:r="http://schemas.openxmlformats.org/officeDocument/2006/relationships" r:embed="rId5"/>
        <a:stretch>
          <a:fillRect/>
        </a:stretch>
      </xdr:blipFill>
      <xdr:spPr>
        <a:xfrm>
          <a:off x="99173" y="11210994"/>
          <a:ext cx="12108236" cy="72360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10</xdr:col>
          <xdr:colOff>533400</xdr:colOff>
          <xdr:row>5</xdr:row>
          <xdr:rowOff>95250</xdr:rowOff>
        </xdr:from>
        <xdr:to>
          <xdr:col>11</xdr:col>
          <xdr:colOff>76200</xdr:colOff>
          <xdr:row>7</xdr:row>
          <xdr:rowOff>12700</xdr:rowOff>
        </xdr:to>
        <xdr:sp macro="" textlink="">
          <xdr:nvSpPr>
            <xdr:cNvPr id="17410" name="Check Box 2" hidden="1">
              <a:extLst>
                <a:ext uri="{63B3BB69-23CF-44E3-9099-C40C66FF867C}">
                  <a14:compatExt spid="_x0000_s17410"/>
                </a:ext>
              </a:extLst>
            </xdr:cNvPr>
            <xdr:cNvSpPr/>
          </xdr:nvSpPr>
          <xdr:spPr>
            <a:xfrm>
              <a:off x="0" y="0"/>
              <a:ext cx="0" cy="0"/>
            </a:xfrm>
            <a:prstGeom prst="rect">
              <a:avLst/>
            </a:prstGeom>
          </xdr:spPr>
        </xdr:sp>
        <xdr:clientData/>
      </xdr:twoCellAnchor>
    </mc:Choice>
    <mc:Fallback/>
  </mc:AlternateContent>
  <xdr:twoCellAnchor editAs="oneCell">
    <xdr:from>
      <xdr:col>0</xdr:col>
      <xdr:colOff>10583</xdr:colOff>
      <xdr:row>20</xdr:row>
      <xdr:rowOff>31750</xdr:rowOff>
    </xdr:from>
    <xdr:to>
      <xdr:col>13</xdr:col>
      <xdr:colOff>0</xdr:colOff>
      <xdr:row>20</xdr:row>
      <xdr:rowOff>560172</xdr:rowOff>
    </xdr:to>
    <xdr:pic>
      <xdr:nvPicPr>
        <xdr:cNvPr id="4" name="Рисунок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0583" y="6032500"/>
          <a:ext cx="12190942" cy="52842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3765550</xdr:colOff>
          <xdr:row>10</xdr:row>
          <xdr:rowOff>95250</xdr:rowOff>
        </xdr:from>
        <xdr:to>
          <xdr:col>3</xdr:col>
          <xdr:colOff>57150</xdr:colOff>
          <xdr:row>12</xdr:row>
          <xdr:rowOff>12700</xdr:rowOff>
        </xdr:to>
        <xdr:sp macro="" textlink="">
          <xdr:nvSpPr>
            <xdr:cNvPr id="17415" name="Check Box 7" hidden="1">
              <a:extLst>
                <a:ext uri="{63B3BB69-23CF-44E3-9099-C40C66FF867C}">
                  <a14:compatExt spid="_x0000_s174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533400</xdr:colOff>
          <xdr:row>10</xdr:row>
          <xdr:rowOff>95250</xdr:rowOff>
        </xdr:from>
        <xdr:to>
          <xdr:col>11</xdr:col>
          <xdr:colOff>76200</xdr:colOff>
          <xdr:row>12</xdr:row>
          <xdr:rowOff>12700</xdr:rowOff>
        </xdr:to>
        <xdr:sp macro="" textlink="">
          <xdr:nvSpPr>
            <xdr:cNvPr id="17416" name="Check Box 8" hidden="1">
              <a:extLst>
                <a:ext uri="{63B3BB69-23CF-44E3-9099-C40C66FF867C}">
                  <a14:compatExt spid="_x0000_s17416"/>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0</xdr:colOff>
      <xdr:row>31</xdr:row>
      <xdr:rowOff>8722</xdr:rowOff>
    </xdr:from>
    <xdr:to>
      <xdr:col>3</xdr:col>
      <xdr:colOff>105833</xdr:colOff>
      <xdr:row>55</xdr:row>
      <xdr:rowOff>158750</xdr:rowOff>
    </xdr:to>
    <xdr:sp macro="" textlink="">
      <xdr:nvSpPr>
        <xdr:cNvPr id="2" name="TextBox 1">
          <a:extLst>
            <a:ext uri="{FF2B5EF4-FFF2-40B4-BE49-F238E27FC236}">
              <a16:creationId xmlns:a16="http://schemas.microsoft.com/office/drawing/2014/main" xmlns="" id="{00000000-0008-0000-0200-000002000000}"/>
            </a:ext>
          </a:extLst>
        </xdr:cNvPr>
        <xdr:cNvSpPr txBox="1"/>
      </xdr:nvSpPr>
      <xdr:spPr>
        <a:xfrm>
          <a:off x="0" y="8104972"/>
          <a:ext cx="5873750" cy="80240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u-RU" sz="1100" b="1">
              <a:solidFill>
                <a:schemeClr val="dk1"/>
              </a:solidFill>
              <a:effectLst/>
              <a:latin typeface="+mn-lt"/>
              <a:ea typeface="+mn-ea"/>
              <a:cs typeface="+mn-cs"/>
            </a:rPr>
            <a:t>Сертифицированный комплект поставки СДЗ ПР </a:t>
          </a:r>
          <a:r>
            <a:rPr lang="ru-RU" sz="1100">
              <a:solidFill>
                <a:schemeClr val="dk1"/>
              </a:solidFill>
              <a:effectLst/>
              <a:latin typeface="+mn-lt"/>
              <a:ea typeface="+mn-ea"/>
              <a:cs typeface="+mn-cs"/>
            </a:rPr>
            <a:t>(программно-аппаратный — уровня платы расширения)</a:t>
          </a:r>
        </a:p>
        <a:p>
          <a:r>
            <a:rPr lang="ru-RU" sz="1100">
              <a:solidFill>
                <a:schemeClr val="dk1"/>
              </a:solidFill>
              <a:effectLst/>
              <a:latin typeface="+mn-lt"/>
              <a:ea typeface="+mn-ea"/>
              <a:cs typeface="+mn-cs"/>
            </a:rPr>
            <a:t>Плата СДЗ </a:t>
          </a:r>
          <a:r>
            <a:rPr lang="en-US" sz="1100">
              <a:solidFill>
                <a:schemeClr val="dk1"/>
              </a:solidFill>
              <a:effectLst/>
              <a:latin typeface="+mn-lt"/>
              <a:ea typeface="+mn-ea"/>
              <a:cs typeface="+mn-cs"/>
            </a:rPr>
            <a:t>Dallas Lock PCI</a:t>
          </a:r>
          <a:r>
            <a:rPr lang="ru-RU" sz="1100">
              <a:solidFill>
                <a:schemeClr val="dk1"/>
              </a:solidFill>
              <a:effectLst/>
              <a:latin typeface="+mn-lt"/>
              <a:ea typeface="+mn-ea"/>
              <a:cs typeface="+mn-cs"/>
            </a:rPr>
            <a:t>-</a:t>
          </a:r>
          <a:r>
            <a:rPr lang="en-US" sz="1100">
              <a:solidFill>
                <a:schemeClr val="dk1"/>
              </a:solidFill>
              <a:effectLst/>
              <a:latin typeface="+mn-lt"/>
              <a:ea typeface="+mn-ea"/>
              <a:cs typeface="+mn-cs"/>
            </a:rPr>
            <a:t>E Full Size</a:t>
          </a:r>
          <a:r>
            <a:rPr lang="ru-RU" sz="1100">
              <a:solidFill>
                <a:schemeClr val="dk1"/>
              </a:solidFill>
              <a:effectLst/>
              <a:latin typeface="+mn-lt"/>
              <a:ea typeface="+mn-ea"/>
              <a:cs typeface="+mn-cs"/>
            </a:rPr>
            <a:t> с полноразмерной крепежной планкой или плата СДЗ </a:t>
          </a:r>
          <a:r>
            <a:rPr lang="en-US" sz="1100">
              <a:solidFill>
                <a:schemeClr val="dk1"/>
              </a:solidFill>
              <a:effectLst/>
              <a:latin typeface="+mn-lt"/>
              <a:ea typeface="+mn-ea"/>
              <a:cs typeface="+mn-cs"/>
            </a:rPr>
            <a:t>Dallas Lock Mini PCI</a:t>
          </a:r>
          <a:r>
            <a:rPr lang="ru-RU" sz="1100">
              <a:solidFill>
                <a:schemeClr val="dk1"/>
              </a:solidFill>
              <a:effectLst/>
              <a:latin typeface="+mn-lt"/>
              <a:ea typeface="+mn-ea"/>
              <a:cs typeface="+mn-cs"/>
            </a:rPr>
            <a:t>-</a:t>
          </a:r>
          <a:r>
            <a:rPr lang="en-US" sz="1100">
              <a:solidFill>
                <a:schemeClr val="dk1"/>
              </a:solidFill>
              <a:effectLst/>
              <a:latin typeface="+mn-lt"/>
              <a:ea typeface="+mn-ea"/>
              <a:cs typeface="+mn-cs"/>
            </a:rPr>
            <a:t>E Half Size</a:t>
          </a:r>
          <a:r>
            <a:rPr lang="ru-RU" sz="1100">
              <a:solidFill>
                <a:schemeClr val="dk1"/>
              </a:solidFill>
              <a:effectLst/>
              <a:latin typeface="+mn-lt"/>
              <a:ea typeface="+mn-ea"/>
              <a:cs typeface="+mn-cs"/>
            </a:rPr>
            <a:t> без планки или плата СДЗ </a:t>
          </a:r>
          <a:r>
            <a:rPr lang="en-US" sz="1100">
              <a:solidFill>
                <a:schemeClr val="dk1"/>
              </a:solidFill>
              <a:effectLst/>
              <a:latin typeface="+mn-lt"/>
              <a:ea typeface="+mn-ea"/>
              <a:cs typeface="+mn-cs"/>
            </a:rPr>
            <a:t>Dallas Lock M</a:t>
          </a:r>
          <a:r>
            <a:rPr lang="ru-RU" sz="1100">
              <a:solidFill>
                <a:schemeClr val="dk1"/>
              </a:solidFill>
              <a:effectLst/>
              <a:latin typeface="+mn-lt"/>
              <a:ea typeface="+mn-ea"/>
              <a:cs typeface="+mn-cs"/>
            </a:rPr>
            <a:t>.2 без планки; провод сторожевого таймера; компакт-диск с ПО и документацией в электронном виде; формуляр; копия сертификата ФСТЭК России; краткое руководство.</a:t>
          </a:r>
        </a:p>
        <a:p>
          <a:r>
            <a:rPr lang="ru-RU" sz="1100" b="1">
              <a:solidFill>
                <a:schemeClr val="dk1"/>
              </a:solidFill>
              <a:effectLst/>
              <a:latin typeface="+mn-lt"/>
              <a:ea typeface="+mn-ea"/>
              <a:cs typeface="+mn-cs"/>
            </a:rPr>
            <a:t>Гарантийное сопровождение</a:t>
          </a:r>
          <a:r>
            <a:rPr lang="ru-RU" sz="1100" b="1" baseline="0">
              <a:solidFill>
                <a:schemeClr val="dk1"/>
              </a:solidFill>
              <a:effectLst/>
              <a:latin typeface="+mn-lt"/>
              <a:ea typeface="+mn-ea"/>
              <a:cs typeface="+mn-cs"/>
            </a:rPr>
            <a:t> и т</a:t>
          </a:r>
          <a:r>
            <a:rPr lang="ru-RU" sz="1100" b="1">
              <a:solidFill>
                <a:schemeClr val="dk1"/>
              </a:solidFill>
              <a:effectLst/>
              <a:latin typeface="+mn-lt"/>
              <a:ea typeface="+mn-ea"/>
              <a:cs typeface="+mn-cs"/>
            </a:rPr>
            <a:t>ехническая поддержка</a:t>
          </a:r>
          <a:endParaRPr lang="ru-RU" sz="1100">
            <a:solidFill>
              <a:schemeClr val="dk1"/>
            </a:solidFill>
            <a:effectLst/>
            <a:latin typeface="+mn-lt"/>
            <a:ea typeface="+mn-ea"/>
            <a:cs typeface="+mn-cs"/>
          </a:endParaRPr>
        </a:p>
        <a:p>
          <a:r>
            <a:rPr lang="ru-RU" sz="1100">
              <a:solidFill>
                <a:schemeClr val="dk1"/>
              </a:solidFill>
              <a:effectLst/>
              <a:latin typeface="+mn-lt"/>
              <a:ea typeface="+mn-ea"/>
              <a:cs typeface="+mn-cs"/>
            </a:rPr>
            <a:t>При первичном приобретении гарантийное сопровождение (основной пакет) в течение 1 года включено в стоимость (окончание артикула </a:t>
          </a:r>
          <a:r>
            <a:rPr lang="en-US" sz="1100" b="1">
              <a:solidFill>
                <a:schemeClr val="dk1"/>
              </a:solidFill>
              <a:effectLst/>
              <a:latin typeface="+mn-lt"/>
              <a:ea typeface="+mn-ea"/>
              <a:cs typeface="+mn-cs"/>
            </a:rPr>
            <a:t>z</a:t>
          </a:r>
          <a:r>
            <a:rPr lang="ru-RU" sz="1100" b="1">
              <a:solidFill>
                <a:schemeClr val="dk1"/>
              </a:solidFill>
              <a:effectLst/>
              <a:latin typeface="+mn-lt"/>
              <a:ea typeface="+mn-ea"/>
              <a:cs typeface="+mn-cs"/>
            </a:rPr>
            <a:t> = 12</a:t>
          </a:r>
          <a:r>
            <a:rPr lang="en-US" sz="1100" b="1">
              <a:solidFill>
                <a:schemeClr val="dk1"/>
              </a:solidFill>
              <a:effectLst/>
              <a:latin typeface="+mn-lt"/>
              <a:ea typeface="+mn-ea"/>
              <a:cs typeface="+mn-cs"/>
            </a:rPr>
            <a:t>M</a:t>
          </a:r>
          <a:r>
            <a:rPr lang="ru-RU" sz="1100">
              <a:solidFill>
                <a:schemeClr val="dk1"/>
              </a:solidFill>
              <a:effectLst/>
              <a:latin typeface="+mn-lt"/>
              <a:ea typeface="+mn-ea"/>
              <a:cs typeface="+mn-cs"/>
            </a:rPr>
            <a:t>). В случае приобретения изделий с гарантийным сопровождением (основной пакет) на 3 года, стоимость изделия умножается на коэффициент </a:t>
          </a:r>
          <a:r>
            <a:rPr lang="ru-RU" sz="1100" b="1">
              <a:solidFill>
                <a:schemeClr val="dk1"/>
              </a:solidFill>
              <a:effectLst/>
              <a:latin typeface="+mn-lt"/>
              <a:ea typeface="+mn-ea"/>
              <a:cs typeface="+mn-cs"/>
            </a:rPr>
            <a:t>1,35</a:t>
          </a:r>
          <a:r>
            <a:rPr lang="ru-RU" sz="1100">
              <a:solidFill>
                <a:schemeClr val="dk1"/>
              </a:solidFill>
              <a:effectLst/>
              <a:latin typeface="+mn-lt"/>
              <a:ea typeface="+mn-ea"/>
              <a:cs typeface="+mn-cs"/>
            </a:rPr>
            <a:t> (</a:t>
          </a:r>
          <a:r>
            <a:rPr lang="en-US" sz="1100" b="1">
              <a:solidFill>
                <a:schemeClr val="dk1"/>
              </a:solidFill>
              <a:effectLst/>
              <a:latin typeface="+mn-lt"/>
              <a:ea typeface="+mn-ea"/>
              <a:cs typeface="+mn-cs"/>
            </a:rPr>
            <a:t>z</a:t>
          </a:r>
          <a:r>
            <a:rPr lang="ru-RU" sz="1100" b="1">
              <a:solidFill>
                <a:schemeClr val="dk1"/>
              </a:solidFill>
              <a:effectLst/>
              <a:latin typeface="+mn-lt"/>
              <a:ea typeface="+mn-ea"/>
              <a:cs typeface="+mn-cs"/>
            </a:rPr>
            <a:t> = 36</a:t>
          </a:r>
          <a:r>
            <a:rPr lang="en-US" sz="1100" b="1">
              <a:solidFill>
                <a:schemeClr val="dk1"/>
              </a:solidFill>
              <a:effectLst/>
              <a:latin typeface="+mn-lt"/>
              <a:ea typeface="+mn-ea"/>
              <a:cs typeface="+mn-cs"/>
            </a:rPr>
            <a:t>M</a:t>
          </a:r>
          <a:r>
            <a:rPr lang="ru-RU" sz="1100">
              <a:solidFill>
                <a:schemeClr val="dk1"/>
              </a:solidFill>
              <a:effectLst/>
              <a:latin typeface="+mn-lt"/>
              <a:ea typeface="+mn-ea"/>
              <a:cs typeface="+mn-cs"/>
            </a:rPr>
            <a:t>). При первичном приобретении с техническим сопровождением расширенного пакета «24х7» окончания артикулов </a:t>
          </a:r>
          <a:r>
            <a:rPr lang="ru-RU" sz="1100" b="1">
              <a:solidFill>
                <a:schemeClr val="dk1"/>
              </a:solidFill>
              <a:effectLst/>
              <a:latin typeface="+mn-lt"/>
              <a:ea typeface="+mn-ea"/>
              <a:cs typeface="+mn-cs"/>
            </a:rPr>
            <a:t>12</a:t>
          </a:r>
          <a:r>
            <a:rPr lang="en-US" sz="1100" b="1">
              <a:solidFill>
                <a:schemeClr val="dk1"/>
              </a:solidFill>
              <a:effectLst/>
              <a:latin typeface="+mn-lt"/>
              <a:ea typeface="+mn-ea"/>
              <a:cs typeface="+mn-cs"/>
            </a:rPr>
            <a:t>M</a:t>
          </a:r>
          <a:r>
            <a:rPr lang="ru-RU" sz="1100">
              <a:solidFill>
                <a:schemeClr val="dk1"/>
              </a:solidFill>
              <a:effectLst/>
              <a:latin typeface="+mn-lt"/>
              <a:ea typeface="+mn-ea"/>
              <a:cs typeface="+mn-cs"/>
            </a:rPr>
            <a:t>, </a:t>
          </a:r>
          <a:r>
            <a:rPr lang="ru-RU" sz="1100" b="1">
              <a:solidFill>
                <a:schemeClr val="dk1"/>
              </a:solidFill>
              <a:effectLst/>
              <a:latin typeface="+mn-lt"/>
              <a:ea typeface="+mn-ea"/>
              <a:cs typeface="+mn-cs"/>
            </a:rPr>
            <a:t>36</a:t>
          </a:r>
          <a:r>
            <a:rPr lang="en-US" sz="1100" b="1">
              <a:solidFill>
                <a:schemeClr val="dk1"/>
              </a:solidFill>
              <a:effectLst/>
              <a:latin typeface="+mn-lt"/>
              <a:ea typeface="+mn-ea"/>
              <a:cs typeface="+mn-cs"/>
            </a:rPr>
            <a:t>M</a:t>
          </a:r>
          <a:r>
            <a:rPr lang="ru-RU" sz="1100">
              <a:solidFill>
                <a:schemeClr val="dk1"/>
              </a:solidFill>
              <a:effectLst/>
              <a:latin typeface="+mn-lt"/>
              <a:ea typeface="+mn-ea"/>
              <a:cs typeface="+mn-cs"/>
            </a:rPr>
            <a:t> заменяются на </a:t>
          </a:r>
          <a:r>
            <a:rPr lang="ru-RU" sz="1100" b="1">
              <a:solidFill>
                <a:schemeClr val="dk1"/>
              </a:solidFill>
              <a:effectLst/>
              <a:latin typeface="+mn-lt"/>
              <a:ea typeface="+mn-ea"/>
              <a:cs typeface="+mn-cs"/>
            </a:rPr>
            <a:t>12</a:t>
          </a:r>
          <a:r>
            <a:rPr lang="en-US" sz="1100" b="1">
              <a:solidFill>
                <a:schemeClr val="dk1"/>
              </a:solidFill>
              <a:effectLst/>
              <a:latin typeface="+mn-lt"/>
              <a:ea typeface="+mn-ea"/>
              <a:cs typeface="+mn-cs"/>
            </a:rPr>
            <a:t>M</a:t>
          </a:r>
          <a:r>
            <a:rPr lang="ru-RU" sz="1100" b="1">
              <a:solidFill>
                <a:schemeClr val="dk1"/>
              </a:solidFill>
              <a:effectLst/>
              <a:latin typeface="+mn-lt"/>
              <a:ea typeface="+mn-ea"/>
              <a:cs typeface="+mn-cs"/>
            </a:rPr>
            <a:t>247</a:t>
          </a:r>
          <a:r>
            <a:rPr lang="ru-RU" sz="1100">
              <a:solidFill>
                <a:schemeClr val="dk1"/>
              </a:solidFill>
              <a:effectLst/>
              <a:latin typeface="+mn-lt"/>
              <a:ea typeface="+mn-ea"/>
              <a:cs typeface="+mn-cs"/>
            </a:rPr>
            <a:t>, </a:t>
          </a:r>
          <a:r>
            <a:rPr lang="ru-RU" sz="1100" b="1">
              <a:solidFill>
                <a:schemeClr val="dk1"/>
              </a:solidFill>
              <a:effectLst/>
              <a:latin typeface="+mn-lt"/>
              <a:ea typeface="+mn-ea"/>
              <a:cs typeface="+mn-cs"/>
            </a:rPr>
            <a:t>36</a:t>
          </a:r>
          <a:r>
            <a:rPr lang="en-US" sz="1100" b="1">
              <a:solidFill>
                <a:schemeClr val="dk1"/>
              </a:solidFill>
              <a:effectLst/>
              <a:latin typeface="+mn-lt"/>
              <a:ea typeface="+mn-ea"/>
              <a:cs typeface="+mn-cs"/>
            </a:rPr>
            <a:t>M</a:t>
          </a:r>
          <a:r>
            <a:rPr lang="ru-RU" sz="1100" b="1">
              <a:solidFill>
                <a:schemeClr val="dk1"/>
              </a:solidFill>
              <a:effectLst/>
              <a:latin typeface="+mn-lt"/>
              <a:ea typeface="+mn-ea"/>
              <a:cs typeface="+mn-cs"/>
            </a:rPr>
            <a:t>247</a:t>
          </a:r>
          <a:r>
            <a:rPr lang="ru-RU" sz="1100">
              <a:solidFill>
                <a:schemeClr val="dk1"/>
              </a:solidFill>
              <a:effectLst/>
              <a:latin typeface="+mn-lt"/>
              <a:ea typeface="+mn-ea"/>
              <a:cs typeface="+mn-cs"/>
            </a:rPr>
            <a:t> соответственно.</a:t>
          </a:r>
        </a:p>
        <a:p>
          <a:r>
            <a:rPr lang="ru-RU" sz="1100">
              <a:solidFill>
                <a:schemeClr val="dk1"/>
              </a:solidFill>
              <a:effectLst/>
              <a:latin typeface="+mn-lt"/>
              <a:ea typeface="+mn-ea"/>
              <a:cs typeface="+mn-cs"/>
            </a:rPr>
            <a:t>Возможно продление гарантийного сопровождения (совместно со стандартным или расширенным пакетом технического сопровождения). При продлении гарантийного сопровождения пользователю гарантируется не только весь объём технической поддержки, но также ремонт или замена СДЗ Dallas Lock целиком в случае невозможности ремонта (при соблюдении условий эксплуатации).</a:t>
          </a:r>
        </a:p>
        <a:p>
          <a:r>
            <a:rPr lang="ru-RU" sz="1100">
              <a:solidFill>
                <a:schemeClr val="dk1"/>
              </a:solidFill>
              <a:effectLst/>
              <a:latin typeface="+mn-lt"/>
              <a:ea typeface="+mn-ea"/>
              <a:cs typeface="+mn-cs"/>
            </a:rPr>
            <a:t>Продление гарантийного или технического сопровождения оформляется в виде сертификата на код активации гарантийной поддержки/технической поддержки. Сертификат передается по УПД или товарной накладной по форме ТОРГ-12 с оформлением счета-фактуры.</a:t>
          </a:r>
        </a:p>
        <a:p>
          <a:r>
            <a:rPr lang="ru-RU" sz="1100">
              <a:solidFill>
                <a:schemeClr val="dk1"/>
              </a:solidFill>
              <a:effectLst/>
              <a:latin typeface="+mn-lt"/>
              <a:ea typeface="+mn-ea"/>
              <a:cs typeface="+mn-cs"/>
            </a:rPr>
            <a:t>При расчете стоимости последующего гарантийного или технического сопровождения используется стоимость СДЗ </a:t>
          </a:r>
          <a:r>
            <a:rPr lang="en-US" sz="1100">
              <a:solidFill>
                <a:schemeClr val="dk1"/>
              </a:solidFill>
              <a:effectLst/>
              <a:latin typeface="+mn-lt"/>
              <a:ea typeface="+mn-ea"/>
              <a:cs typeface="+mn-cs"/>
            </a:rPr>
            <a:t>Dallas Lock</a:t>
          </a:r>
          <a:r>
            <a:rPr lang="ru-RU" sz="1100">
              <a:solidFill>
                <a:schemeClr val="dk1"/>
              </a:solidFill>
              <a:effectLst/>
              <a:latin typeface="+mn-lt"/>
              <a:ea typeface="+mn-ea"/>
              <a:cs typeface="+mn-cs"/>
            </a:rPr>
            <a:t> с артикулом *.12М (в том числе – в случае первичного приобретения изделий с артикулом *.36М).</a:t>
          </a:r>
        </a:p>
        <a:p>
          <a:r>
            <a:rPr lang="ru-RU" sz="1100">
              <a:solidFill>
                <a:schemeClr val="dk1"/>
              </a:solidFill>
              <a:effectLst/>
              <a:latin typeface="+mn-lt"/>
              <a:ea typeface="+mn-ea"/>
              <a:cs typeface="+mn-cs"/>
            </a:rPr>
            <a:t>Стоимость последующего </a:t>
          </a:r>
          <a:r>
            <a:rPr lang="ru-RU" sz="1100" b="1">
              <a:solidFill>
                <a:schemeClr val="dk1"/>
              </a:solidFill>
              <a:effectLst/>
              <a:latin typeface="+mn-lt"/>
              <a:ea typeface="+mn-ea"/>
              <a:cs typeface="+mn-cs"/>
            </a:rPr>
            <a:t>гарантийного сопровождения</a:t>
          </a:r>
          <a:r>
            <a:rPr lang="ru-RU" sz="1100">
              <a:solidFill>
                <a:schemeClr val="dk1"/>
              </a:solidFill>
              <a:effectLst/>
              <a:latin typeface="+mn-lt"/>
              <a:ea typeface="+mn-ea"/>
              <a:cs typeface="+mn-cs"/>
            </a:rPr>
            <a:t> (основной пакет) составляет 20% от стоимости изделий в год. При оплате гарантийного сопровождения (основной пакет) вперед на 3 года действует скидка – стоимость продления составит 55% от розничной стоимости изделий. Стоимость последующего гарантийного сопровождения (расширенный пакет «24х7») составляет 30% от стоимости изделий в год. При оплате гарантийного сопровождения (расширенный пакет «24х7») вперед на 3 года действует скидка – стоимость продления составит 85% от стоимости изделий. При продлении гарантийного сопровождения оплачивается также весь период с момента окончания гарантийного или технического сопровождения.</a:t>
          </a:r>
        </a:p>
        <a:p>
          <a:r>
            <a:rPr lang="ru-RU" sz="1100">
              <a:solidFill>
                <a:schemeClr val="dk1"/>
              </a:solidFill>
              <a:effectLst/>
              <a:latin typeface="+mn-lt"/>
              <a:ea typeface="+mn-ea"/>
              <a:cs typeface="+mn-cs"/>
            </a:rPr>
            <a:t>Стоимость последующего </a:t>
          </a:r>
          <a:r>
            <a:rPr lang="ru-RU" sz="1100" b="1">
              <a:solidFill>
                <a:schemeClr val="dk1"/>
              </a:solidFill>
              <a:effectLst/>
              <a:latin typeface="+mn-lt"/>
              <a:ea typeface="+mn-ea"/>
              <a:cs typeface="+mn-cs"/>
            </a:rPr>
            <a:t>технического сопровождения</a:t>
          </a:r>
          <a:r>
            <a:rPr lang="ru-RU" sz="1100">
              <a:solidFill>
                <a:schemeClr val="dk1"/>
              </a:solidFill>
              <a:effectLst/>
              <a:latin typeface="+mn-lt"/>
              <a:ea typeface="+mn-ea"/>
              <a:cs typeface="+mn-cs"/>
            </a:rPr>
            <a:t> (основной пакет) составляет 10% от стоимости изделий в год. При оплате технического сопровождения (основной пакет) вперед на 3 года действует скидка – стоимость продления составит 25% от розничной стоимости изделий. Стоимость последующего технического сопровождения (расширенный пакет «24х7») составляет 15% от стоимости изделий в год. При оплате технического сопровождения (расширенный пакет «24х7») вперед на 3 года действует скидка – стоимость продления составит 40% от стоимости изделий. При продлении технического сопровождения оплачивается также весь период с момента окончания гарантийного или технического сопровождения.</a:t>
          </a:r>
        </a:p>
        <a:p>
          <a:r>
            <a:rPr lang="ru-RU" sz="1100">
              <a:solidFill>
                <a:schemeClr val="dk1"/>
              </a:solidFill>
              <a:effectLst/>
              <a:latin typeface="+mn-lt"/>
              <a:ea typeface="+mn-ea"/>
              <a:cs typeface="+mn-cs"/>
            </a:rPr>
            <a:t>При продлении технического сопровождения пользователю обеспечивается только весь объём технической поддержки в соответствии с выбранным пакетом, но не обеспечивается ремонт или замена отдельных компонентов или СДЗ </a:t>
          </a:r>
          <a:r>
            <a:rPr lang="en-US" sz="1100">
              <a:solidFill>
                <a:schemeClr val="dk1"/>
              </a:solidFill>
              <a:effectLst/>
              <a:latin typeface="+mn-lt"/>
              <a:ea typeface="+mn-ea"/>
              <a:cs typeface="+mn-cs"/>
            </a:rPr>
            <a:t>Dallas Lock</a:t>
          </a:r>
          <a:r>
            <a:rPr lang="ru-RU" sz="1100">
              <a:solidFill>
                <a:schemeClr val="dk1"/>
              </a:solidFill>
              <a:effectLst/>
              <a:latin typeface="+mn-lt"/>
              <a:ea typeface="+mn-ea"/>
              <a:cs typeface="+mn-cs"/>
            </a:rPr>
            <a:t> целиком в случае невозможности ремонта (даже при соблюдении условий эксплуатации).</a:t>
          </a:r>
        </a:p>
        <a:p>
          <a:pPr algn="just"/>
          <a:endParaRPr lang="ru-RU" sz="1100" b="0" i="0" u="none" strike="noStrike" baseline="0">
            <a:solidFill>
              <a:schemeClr val="dk1"/>
            </a:solidFill>
            <a:latin typeface="+mn-lt"/>
            <a:ea typeface="+mn-ea"/>
            <a:cs typeface="Arial" panose="020B0604020202020204" pitchFamily="34" charset="0"/>
          </a:endParaRPr>
        </a:p>
      </xdr:txBody>
    </xdr:sp>
    <xdr:clientData/>
  </xdr:twoCellAnchor>
  <xdr:twoCellAnchor>
    <xdr:from>
      <xdr:col>3</xdr:col>
      <xdr:colOff>127000</xdr:colOff>
      <xdr:row>31</xdr:row>
      <xdr:rowOff>8721</xdr:rowOff>
    </xdr:from>
    <xdr:to>
      <xdr:col>13</xdr:col>
      <xdr:colOff>0</xdr:colOff>
      <xdr:row>55</xdr:row>
      <xdr:rowOff>95250</xdr:rowOff>
    </xdr:to>
    <xdr:sp macro="" textlink="">
      <xdr:nvSpPr>
        <xdr:cNvPr id="3" name="TextBox 2">
          <a:extLst>
            <a:ext uri="{FF2B5EF4-FFF2-40B4-BE49-F238E27FC236}">
              <a16:creationId xmlns:a16="http://schemas.microsoft.com/office/drawing/2014/main" xmlns="" id="{00000000-0008-0000-0200-000003000000}"/>
            </a:ext>
          </a:extLst>
        </xdr:cNvPr>
        <xdr:cNvSpPr txBox="1"/>
      </xdr:nvSpPr>
      <xdr:spPr>
        <a:xfrm>
          <a:off x="5894917" y="8104971"/>
          <a:ext cx="6339416" cy="796052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u-RU" sz="1100" b="1">
              <a:solidFill>
                <a:schemeClr val="dk1"/>
              </a:solidFill>
              <a:effectLst/>
              <a:latin typeface="+mn-lt"/>
              <a:ea typeface="+mn-ea"/>
              <a:cs typeface="+mn-cs"/>
            </a:rPr>
            <a:t>Сертифицированный комплект для установки СДЗ УБ </a:t>
          </a:r>
          <a:r>
            <a:rPr lang="ru-RU" sz="1100">
              <a:solidFill>
                <a:schemeClr val="dk1"/>
              </a:solidFill>
              <a:effectLst/>
              <a:latin typeface="+mn-lt"/>
              <a:ea typeface="+mn-ea"/>
              <a:cs typeface="+mn-cs"/>
            </a:rPr>
            <a:t>(программный  модуль доверенной загрузки уровня </a:t>
          </a:r>
          <a:r>
            <a:rPr lang="en-US" sz="1100">
              <a:solidFill>
                <a:schemeClr val="dk1"/>
              </a:solidFill>
              <a:effectLst/>
              <a:latin typeface="+mn-lt"/>
              <a:ea typeface="+mn-ea"/>
              <a:cs typeface="+mn-cs"/>
            </a:rPr>
            <a:t>BIOS</a:t>
          </a:r>
          <a:r>
            <a:rPr lang="ru-RU" sz="1100">
              <a:solidFill>
                <a:schemeClr val="dk1"/>
              </a:solidFill>
              <a:effectLst/>
              <a:latin typeface="+mn-lt"/>
              <a:ea typeface="+mn-ea"/>
              <a:cs typeface="+mn-cs"/>
            </a:rPr>
            <a:t>)</a:t>
          </a:r>
          <a:endParaRPr lang="en-US" sz="1100">
            <a:solidFill>
              <a:schemeClr val="dk1"/>
            </a:solidFill>
            <a:effectLst/>
            <a:latin typeface="+mn-lt"/>
            <a:ea typeface="+mn-ea"/>
            <a:cs typeface="+mn-cs"/>
          </a:endParaRPr>
        </a:p>
        <a:p>
          <a:r>
            <a:rPr lang="ru-RU" sz="1100">
              <a:solidFill>
                <a:schemeClr val="dk1"/>
              </a:solidFill>
              <a:effectLst/>
              <a:latin typeface="+mn-lt"/>
              <a:ea typeface="+mn-ea"/>
              <a:cs typeface="+mn-cs"/>
            </a:rPr>
            <a:t>Доступен</a:t>
          </a:r>
          <a:r>
            <a:rPr lang="ru-RU" sz="1100" baseline="0">
              <a:solidFill>
                <a:schemeClr val="dk1"/>
              </a:solidFill>
              <a:effectLst/>
              <a:latin typeface="+mn-lt"/>
              <a:ea typeface="+mn-ea"/>
              <a:cs typeface="+mn-cs"/>
            </a:rPr>
            <a:t> для приобретения после окончания процедуры сертификации - в 1 квартале 2024г.</a:t>
          </a:r>
          <a:endParaRPr lang="ru-RU" sz="1100">
            <a:solidFill>
              <a:schemeClr val="dk1"/>
            </a:solidFill>
            <a:effectLst/>
            <a:latin typeface="+mn-lt"/>
            <a:ea typeface="+mn-ea"/>
            <a:cs typeface="+mn-cs"/>
          </a:endParaRPr>
        </a:p>
        <a:p>
          <a:r>
            <a:rPr lang="en-US" sz="1100">
              <a:solidFill>
                <a:schemeClr val="dk1"/>
              </a:solidFill>
              <a:effectLst/>
              <a:latin typeface="+mn-lt"/>
              <a:ea typeface="+mn-ea"/>
              <a:cs typeface="+mn-cs"/>
            </a:rPr>
            <a:t>USB</a:t>
          </a:r>
          <a:r>
            <a:rPr lang="ru-RU" sz="1100">
              <a:solidFill>
                <a:schemeClr val="dk1"/>
              </a:solidFill>
              <a:effectLst/>
              <a:latin typeface="+mn-lt"/>
              <a:ea typeface="+mn-ea"/>
              <a:cs typeface="+mn-cs"/>
            </a:rPr>
            <a:t>-накопитель с ПО СДЗ УБ и документацией в электронном виде; формуляр; копия сертификата ФСТЭК России; краткое руководство.</a:t>
          </a:r>
        </a:p>
        <a:p>
          <a:r>
            <a:rPr lang="ru-RU" sz="1100" b="1">
              <a:solidFill>
                <a:schemeClr val="dk1"/>
              </a:solidFill>
              <a:effectLst/>
              <a:latin typeface="+mn-lt"/>
              <a:ea typeface="+mn-ea"/>
              <a:cs typeface="+mn-cs"/>
            </a:rPr>
            <a:t>Техническая поддержка</a:t>
          </a:r>
          <a:endParaRPr lang="ru-RU" sz="1100">
            <a:solidFill>
              <a:schemeClr val="dk1"/>
            </a:solidFill>
            <a:effectLst/>
            <a:latin typeface="+mn-lt"/>
            <a:ea typeface="+mn-ea"/>
            <a:cs typeface="+mn-cs"/>
          </a:endParaRPr>
        </a:p>
        <a:p>
          <a:r>
            <a:rPr lang="ru-RU" sz="1100">
              <a:solidFill>
                <a:schemeClr val="dk1"/>
              </a:solidFill>
              <a:effectLst/>
              <a:latin typeface="+mn-lt"/>
              <a:ea typeface="+mn-ea"/>
              <a:cs typeface="+mn-cs"/>
            </a:rPr>
            <a:t>При первичном приобретении техническая поддержка(основной пакет) в течение 1 года включено в стоимость (окончание артикула </a:t>
          </a:r>
          <a:r>
            <a:rPr lang="en-US" sz="1100">
              <a:solidFill>
                <a:schemeClr val="dk1"/>
              </a:solidFill>
              <a:effectLst/>
              <a:latin typeface="+mn-lt"/>
              <a:ea typeface="+mn-ea"/>
              <a:cs typeface="+mn-cs"/>
            </a:rPr>
            <a:t>z</a:t>
          </a:r>
          <a:r>
            <a:rPr lang="ru-RU" sz="1100">
              <a:solidFill>
                <a:schemeClr val="dk1"/>
              </a:solidFill>
              <a:effectLst/>
              <a:latin typeface="+mn-lt"/>
              <a:ea typeface="+mn-ea"/>
              <a:cs typeface="+mn-cs"/>
            </a:rPr>
            <a:t> = 12</a:t>
          </a:r>
          <a:r>
            <a:rPr lang="en-US" sz="1100">
              <a:solidFill>
                <a:schemeClr val="dk1"/>
              </a:solidFill>
              <a:effectLst/>
              <a:latin typeface="+mn-lt"/>
              <a:ea typeface="+mn-ea"/>
              <a:cs typeface="+mn-cs"/>
            </a:rPr>
            <a:t>M</a:t>
          </a:r>
          <a:r>
            <a:rPr lang="ru-RU" sz="1100">
              <a:solidFill>
                <a:schemeClr val="dk1"/>
              </a:solidFill>
              <a:effectLst/>
              <a:latin typeface="+mn-lt"/>
              <a:ea typeface="+mn-ea"/>
              <a:cs typeface="+mn-cs"/>
            </a:rPr>
            <a:t>). В случае приобретения лицензий с технической поддержкой (основной пакет) на 3 года, стоимость лицензии умножается на коэффициент 1,35 (</a:t>
          </a:r>
          <a:r>
            <a:rPr lang="en-US" sz="1100">
              <a:solidFill>
                <a:schemeClr val="dk1"/>
              </a:solidFill>
              <a:effectLst/>
              <a:latin typeface="+mn-lt"/>
              <a:ea typeface="+mn-ea"/>
              <a:cs typeface="+mn-cs"/>
            </a:rPr>
            <a:t>z</a:t>
          </a:r>
          <a:r>
            <a:rPr lang="ru-RU" sz="1100">
              <a:solidFill>
                <a:schemeClr val="dk1"/>
              </a:solidFill>
              <a:effectLst/>
              <a:latin typeface="+mn-lt"/>
              <a:ea typeface="+mn-ea"/>
              <a:cs typeface="+mn-cs"/>
            </a:rPr>
            <a:t> = 36</a:t>
          </a:r>
          <a:r>
            <a:rPr lang="en-US" sz="1100">
              <a:solidFill>
                <a:schemeClr val="dk1"/>
              </a:solidFill>
              <a:effectLst/>
              <a:latin typeface="+mn-lt"/>
              <a:ea typeface="+mn-ea"/>
              <a:cs typeface="+mn-cs"/>
            </a:rPr>
            <a:t>M</a:t>
          </a:r>
          <a:r>
            <a:rPr lang="ru-RU" sz="1100">
              <a:solidFill>
                <a:schemeClr val="dk1"/>
              </a:solidFill>
              <a:effectLst/>
              <a:latin typeface="+mn-lt"/>
              <a:ea typeface="+mn-ea"/>
              <a:cs typeface="+mn-cs"/>
            </a:rPr>
            <a:t>). При первичном приобретении с техническим сопровождением расширенного пакета «24х7» окончания артикулов 12</a:t>
          </a:r>
          <a:r>
            <a:rPr lang="en-US" sz="1100">
              <a:solidFill>
                <a:schemeClr val="dk1"/>
              </a:solidFill>
              <a:effectLst/>
              <a:latin typeface="+mn-lt"/>
              <a:ea typeface="+mn-ea"/>
              <a:cs typeface="+mn-cs"/>
            </a:rPr>
            <a:t>M</a:t>
          </a:r>
          <a:r>
            <a:rPr lang="ru-RU" sz="1100">
              <a:solidFill>
                <a:schemeClr val="dk1"/>
              </a:solidFill>
              <a:effectLst/>
              <a:latin typeface="+mn-lt"/>
              <a:ea typeface="+mn-ea"/>
              <a:cs typeface="+mn-cs"/>
            </a:rPr>
            <a:t>, 36</a:t>
          </a:r>
          <a:r>
            <a:rPr lang="en-US" sz="1100">
              <a:solidFill>
                <a:schemeClr val="dk1"/>
              </a:solidFill>
              <a:effectLst/>
              <a:latin typeface="+mn-lt"/>
              <a:ea typeface="+mn-ea"/>
              <a:cs typeface="+mn-cs"/>
            </a:rPr>
            <a:t>M</a:t>
          </a:r>
          <a:r>
            <a:rPr lang="ru-RU" sz="1100">
              <a:solidFill>
                <a:schemeClr val="dk1"/>
              </a:solidFill>
              <a:effectLst/>
              <a:latin typeface="+mn-lt"/>
              <a:ea typeface="+mn-ea"/>
              <a:cs typeface="+mn-cs"/>
            </a:rPr>
            <a:t> заменяются на 12</a:t>
          </a:r>
          <a:r>
            <a:rPr lang="en-US" sz="1100">
              <a:solidFill>
                <a:schemeClr val="dk1"/>
              </a:solidFill>
              <a:effectLst/>
              <a:latin typeface="+mn-lt"/>
              <a:ea typeface="+mn-ea"/>
              <a:cs typeface="+mn-cs"/>
            </a:rPr>
            <a:t>M</a:t>
          </a:r>
          <a:r>
            <a:rPr lang="ru-RU" sz="1100">
              <a:solidFill>
                <a:schemeClr val="dk1"/>
              </a:solidFill>
              <a:effectLst/>
              <a:latin typeface="+mn-lt"/>
              <a:ea typeface="+mn-ea"/>
              <a:cs typeface="+mn-cs"/>
            </a:rPr>
            <a:t>247, 36</a:t>
          </a:r>
          <a:r>
            <a:rPr lang="en-US" sz="1100">
              <a:solidFill>
                <a:schemeClr val="dk1"/>
              </a:solidFill>
              <a:effectLst/>
              <a:latin typeface="+mn-lt"/>
              <a:ea typeface="+mn-ea"/>
              <a:cs typeface="+mn-cs"/>
            </a:rPr>
            <a:t>M</a:t>
          </a:r>
          <a:r>
            <a:rPr lang="ru-RU" sz="1100">
              <a:solidFill>
                <a:schemeClr val="dk1"/>
              </a:solidFill>
              <a:effectLst/>
              <a:latin typeface="+mn-lt"/>
              <a:ea typeface="+mn-ea"/>
              <a:cs typeface="+mn-cs"/>
            </a:rPr>
            <a:t>247 соответственно.</a:t>
          </a:r>
        </a:p>
        <a:p>
          <a:r>
            <a:rPr lang="ru-RU" sz="1100">
              <a:solidFill>
                <a:schemeClr val="dk1"/>
              </a:solidFill>
              <a:effectLst/>
              <a:latin typeface="+mn-lt"/>
              <a:ea typeface="+mn-ea"/>
              <a:cs typeface="+mn-cs"/>
            </a:rPr>
            <a:t>Продление технического сопровождения оформляется в виде сертификата на код активации технической поддержки. Сертификат передается по УПД или товарной накладной по форме ТОРГ-12 с оформлением счета-фактуры.</a:t>
          </a:r>
        </a:p>
        <a:p>
          <a:r>
            <a:rPr lang="ru-RU" sz="1100">
              <a:solidFill>
                <a:schemeClr val="dk1"/>
              </a:solidFill>
              <a:effectLst/>
              <a:latin typeface="+mn-lt"/>
              <a:ea typeface="+mn-ea"/>
              <a:cs typeface="+mn-cs"/>
            </a:rPr>
            <a:t>Стоимость последующего технического сопровождения (основной пакет) составляет 20% (15% для лицензий с артикулом *.36</a:t>
          </a:r>
          <a:r>
            <a:rPr lang="en-US" sz="1100">
              <a:solidFill>
                <a:schemeClr val="dk1"/>
              </a:solidFill>
              <a:effectLst/>
              <a:latin typeface="+mn-lt"/>
              <a:ea typeface="+mn-ea"/>
              <a:cs typeface="+mn-cs"/>
            </a:rPr>
            <a:t>M</a:t>
          </a:r>
          <a:r>
            <a:rPr lang="ru-RU" sz="1100">
              <a:solidFill>
                <a:schemeClr val="dk1"/>
              </a:solidFill>
              <a:effectLst/>
              <a:latin typeface="+mn-lt"/>
              <a:ea typeface="+mn-ea"/>
              <a:cs typeface="+mn-cs"/>
            </a:rPr>
            <a:t>) от стоимости лицензий в год. При оплате технического сопровождения (основной пакет) вперед на 3 года действует скидка – стоимость продления составит 55% (40% для лицензий с артикулом *.36</a:t>
          </a:r>
          <a:r>
            <a:rPr lang="en-US" sz="1100">
              <a:solidFill>
                <a:schemeClr val="dk1"/>
              </a:solidFill>
              <a:effectLst/>
              <a:latin typeface="+mn-lt"/>
              <a:ea typeface="+mn-ea"/>
              <a:cs typeface="+mn-cs"/>
            </a:rPr>
            <a:t>M</a:t>
          </a:r>
          <a:r>
            <a:rPr lang="ru-RU" sz="1100">
              <a:solidFill>
                <a:schemeClr val="dk1"/>
              </a:solidFill>
              <a:effectLst/>
              <a:latin typeface="+mn-lt"/>
              <a:ea typeface="+mn-ea"/>
              <a:cs typeface="+mn-cs"/>
            </a:rPr>
            <a:t>) от розничной стоимости лицензий. Стоимость последующего технического сопровождения (расширенный пакет «24х7») составляет 30% (22% для лицензий с артикулом *.36</a:t>
          </a:r>
          <a:r>
            <a:rPr lang="en-US" sz="1100">
              <a:solidFill>
                <a:schemeClr val="dk1"/>
              </a:solidFill>
              <a:effectLst/>
              <a:latin typeface="+mn-lt"/>
              <a:ea typeface="+mn-ea"/>
              <a:cs typeface="+mn-cs"/>
            </a:rPr>
            <a:t>M</a:t>
          </a:r>
          <a:r>
            <a:rPr lang="ru-RU" sz="1100">
              <a:solidFill>
                <a:schemeClr val="dk1"/>
              </a:solidFill>
              <a:effectLst/>
              <a:latin typeface="+mn-lt"/>
              <a:ea typeface="+mn-ea"/>
              <a:cs typeface="+mn-cs"/>
            </a:rPr>
            <a:t>) от стоимости лицензий в год. При оплате технического сопровождения (расширенный пакет «24х7») вперед на 3 года действует скидка – стоимость продления составит 80% (60% для лицензий с артикулом *.36</a:t>
          </a:r>
          <a:r>
            <a:rPr lang="en-US" sz="1100">
              <a:solidFill>
                <a:schemeClr val="dk1"/>
              </a:solidFill>
              <a:effectLst/>
              <a:latin typeface="+mn-lt"/>
              <a:ea typeface="+mn-ea"/>
              <a:cs typeface="+mn-cs"/>
            </a:rPr>
            <a:t>M</a:t>
          </a:r>
          <a:r>
            <a:rPr lang="ru-RU" sz="1100">
              <a:solidFill>
                <a:schemeClr val="dk1"/>
              </a:solidFill>
              <a:effectLst/>
              <a:latin typeface="+mn-lt"/>
              <a:ea typeface="+mn-ea"/>
              <a:cs typeface="+mn-cs"/>
            </a:rPr>
            <a:t>) от стоимости лицензий. При продлении технического сопровождения оплачивается также весь период с момента окончания гарантийного или технического сопровождения.</a:t>
          </a:r>
        </a:p>
        <a:p>
          <a:r>
            <a:rPr lang="ru-RU" sz="1100">
              <a:solidFill>
                <a:schemeClr val="dk1"/>
              </a:solidFill>
              <a:effectLst/>
              <a:latin typeface="+mn-lt"/>
              <a:ea typeface="+mn-ea"/>
              <a:cs typeface="+mn-cs"/>
            </a:rPr>
            <a:t>Пользователи программного обеспечения </a:t>
          </a:r>
          <a:r>
            <a:rPr lang="en-US" sz="1100">
              <a:solidFill>
                <a:schemeClr val="dk1"/>
              </a:solidFill>
              <a:effectLst/>
              <a:latin typeface="+mn-lt"/>
              <a:ea typeface="+mn-ea"/>
              <a:cs typeface="+mn-cs"/>
            </a:rPr>
            <a:t>Dallas Lock</a:t>
          </a:r>
          <a:r>
            <a:rPr lang="ru-RU" sz="1100">
              <a:solidFill>
                <a:schemeClr val="dk1"/>
              </a:solidFill>
              <a:effectLst/>
              <a:latin typeface="+mn-lt"/>
              <a:ea typeface="+mn-ea"/>
              <a:cs typeface="+mn-cs"/>
            </a:rPr>
            <a:t> в рамках непрерывно действующего технического сопровождения имеют право бесплатного обновления дистрибутива. Оплачивается только стоимость новых сертифицированных комплектов для установки и 1 год (3 года для лицензий с артикулом *.36</a:t>
          </a:r>
          <a:r>
            <a:rPr lang="en-US" sz="1100">
              <a:solidFill>
                <a:schemeClr val="dk1"/>
              </a:solidFill>
              <a:effectLst/>
              <a:latin typeface="+mn-lt"/>
              <a:ea typeface="+mn-ea"/>
              <a:cs typeface="+mn-cs"/>
            </a:rPr>
            <a:t>M</a:t>
          </a:r>
          <a:r>
            <a:rPr lang="ru-RU" sz="1100">
              <a:solidFill>
                <a:schemeClr val="dk1"/>
              </a:solidFill>
              <a:effectLst/>
              <a:latin typeface="+mn-lt"/>
              <a:ea typeface="+mn-ea"/>
              <a:cs typeface="+mn-cs"/>
            </a:rPr>
            <a:t>) технической поддержки.</a:t>
          </a:r>
        </a:p>
        <a:p>
          <a:r>
            <a:rPr lang="ru-RU" sz="1100" b="1">
              <a:solidFill>
                <a:schemeClr val="dk1"/>
              </a:solidFill>
              <a:effectLst/>
              <a:latin typeface="+mn-lt"/>
              <a:ea typeface="+mn-ea"/>
              <a:cs typeface="+mn-cs"/>
            </a:rPr>
            <a:t> </a:t>
          </a:r>
          <a:endParaRPr lang="ru-RU" sz="1100">
            <a:solidFill>
              <a:schemeClr val="dk1"/>
            </a:solidFill>
            <a:effectLst/>
            <a:latin typeface="+mn-lt"/>
            <a:ea typeface="+mn-ea"/>
            <a:cs typeface="+mn-cs"/>
          </a:endParaRPr>
        </a:p>
        <a:p>
          <a:r>
            <a:rPr lang="ru-RU" sz="1100" b="1">
              <a:solidFill>
                <a:schemeClr val="dk1"/>
              </a:solidFill>
              <a:effectLst/>
              <a:latin typeface="+mn-lt"/>
              <a:ea typeface="+mn-ea"/>
              <a:cs typeface="+mn-cs"/>
            </a:rPr>
            <a:t>Комментарии</a:t>
          </a:r>
          <a:endParaRPr lang="ru-RU" sz="1100">
            <a:solidFill>
              <a:schemeClr val="dk1"/>
            </a:solidFill>
            <a:effectLst/>
            <a:latin typeface="+mn-lt"/>
            <a:ea typeface="+mn-ea"/>
            <a:cs typeface="+mn-cs"/>
          </a:endParaRPr>
        </a:p>
        <a:p>
          <a:r>
            <a:rPr lang="ru-RU" sz="1100">
              <a:solidFill>
                <a:schemeClr val="dk1"/>
              </a:solidFill>
              <a:effectLst/>
              <a:latin typeface="+mn-lt"/>
              <a:ea typeface="+mn-ea"/>
              <a:cs typeface="+mn-cs"/>
            </a:rPr>
            <a:t>• Поддерживается широкий спектр аппаратных идентификаторов: </a:t>
          </a:r>
          <a:r>
            <a:rPr lang="en-US" sz="1100">
              <a:solidFill>
                <a:schemeClr val="dk1"/>
              </a:solidFill>
              <a:effectLst/>
              <a:latin typeface="+mn-lt"/>
              <a:ea typeface="+mn-ea"/>
              <a:cs typeface="+mn-cs"/>
            </a:rPr>
            <a:t>eToken</a:t>
          </a:r>
          <a:r>
            <a:rPr lang="ru-RU" sz="1100">
              <a:solidFill>
                <a:schemeClr val="dk1"/>
              </a:solidFill>
              <a:effectLst/>
              <a:latin typeface="+mn-lt"/>
              <a:ea typeface="+mn-ea"/>
              <a:cs typeface="+mn-cs"/>
            </a:rPr>
            <a:t>, Рутокен, </a:t>
          </a:r>
          <a:r>
            <a:rPr lang="en-US" sz="1100">
              <a:solidFill>
                <a:schemeClr val="dk1"/>
              </a:solidFill>
              <a:effectLst/>
              <a:latin typeface="+mn-lt"/>
              <a:ea typeface="+mn-ea"/>
              <a:cs typeface="+mn-cs"/>
            </a:rPr>
            <a:t>iButton</a:t>
          </a:r>
          <a:r>
            <a:rPr lang="ru-RU" sz="1100">
              <a:solidFill>
                <a:schemeClr val="dk1"/>
              </a:solidFill>
              <a:effectLst/>
              <a:latin typeface="+mn-lt"/>
              <a:ea typeface="+mn-ea"/>
              <a:cs typeface="+mn-cs"/>
            </a:rPr>
            <a:t>, </a:t>
          </a:r>
          <a:r>
            <a:rPr lang="en-US" sz="1100">
              <a:solidFill>
                <a:schemeClr val="dk1"/>
              </a:solidFill>
              <a:effectLst/>
              <a:latin typeface="+mn-lt"/>
              <a:ea typeface="+mn-ea"/>
              <a:cs typeface="+mn-cs"/>
            </a:rPr>
            <a:t>eSmart</a:t>
          </a:r>
          <a:r>
            <a:rPr lang="ru-RU" sz="1100">
              <a:solidFill>
                <a:schemeClr val="dk1"/>
              </a:solidFill>
              <a:effectLst/>
              <a:latin typeface="+mn-lt"/>
              <a:ea typeface="+mn-ea"/>
              <a:cs typeface="+mn-cs"/>
            </a:rPr>
            <a:t>, </a:t>
          </a:r>
          <a:r>
            <a:rPr lang="en-US" sz="1100">
              <a:solidFill>
                <a:schemeClr val="dk1"/>
              </a:solidFill>
              <a:effectLst/>
              <a:latin typeface="+mn-lt"/>
              <a:ea typeface="+mn-ea"/>
              <a:cs typeface="+mn-cs"/>
            </a:rPr>
            <a:t>Touch Memory</a:t>
          </a:r>
          <a:r>
            <a:rPr lang="ru-RU" sz="1100">
              <a:solidFill>
                <a:schemeClr val="dk1"/>
              </a:solidFill>
              <a:effectLst/>
              <a:latin typeface="+mn-lt"/>
              <a:ea typeface="+mn-ea"/>
              <a:cs typeface="+mn-cs"/>
            </a:rPr>
            <a:t>.</a:t>
          </a:r>
        </a:p>
        <a:p>
          <a:r>
            <a:rPr lang="ru-RU" sz="1100">
              <a:solidFill>
                <a:schemeClr val="dk1"/>
              </a:solidFill>
              <a:effectLst/>
              <a:latin typeface="+mn-lt"/>
              <a:ea typeface="+mn-ea"/>
              <a:cs typeface="+mn-cs"/>
            </a:rPr>
            <a:t>• Реализован и сертифицирован механизм централизованного управления настройками СДЗ из консоли ЕЦУ </a:t>
          </a:r>
          <a:r>
            <a:rPr lang="en-US" sz="1100">
              <a:solidFill>
                <a:schemeClr val="dk1"/>
              </a:solidFill>
              <a:effectLst/>
              <a:latin typeface="+mn-lt"/>
              <a:ea typeface="+mn-ea"/>
              <a:cs typeface="+mn-cs"/>
            </a:rPr>
            <a:t>Dallas Lock</a:t>
          </a:r>
          <a:r>
            <a:rPr lang="ru-RU" sz="1100">
              <a:solidFill>
                <a:schemeClr val="dk1"/>
              </a:solidFill>
              <a:effectLst/>
              <a:latin typeface="+mn-lt"/>
              <a:ea typeface="+mn-ea"/>
              <a:cs typeface="+mn-cs"/>
            </a:rPr>
            <a:t>. Для централизованного управления СДЗ </a:t>
          </a:r>
          <a:r>
            <a:rPr lang="en-US" sz="1100">
              <a:solidFill>
                <a:schemeClr val="dk1"/>
              </a:solidFill>
              <a:effectLst/>
              <a:latin typeface="+mn-lt"/>
              <a:ea typeface="+mn-ea"/>
              <a:cs typeface="+mn-cs"/>
            </a:rPr>
            <a:t>Dallas Lock</a:t>
          </a:r>
          <a:r>
            <a:rPr lang="ru-RU" sz="1100">
              <a:solidFill>
                <a:schemeClr val="dk1"/>
              </a:solidFill>
              <a:effectLst/>
              <a:latin typeface="+mn-lt"/>
              <a:ea typeface="+mn-ea"/>
              <a:cs typeface="+mn-cs"/>
            </a:rPr>
            <a:t> необходим ЕЦУ </a:t>
          </a:r>
          <a:r>
            <a:rPr lang="en-US" sz="1100">
              <a:solidFill>
                <a:schemeClr val="dk1"/>
              </a:solidFill>
              <a:effectLst/>
              <a:latin typeface="+mn-lt"/>
              <a:ea typeface="+mn-ea"/>
              <a:cs typeface="+mn-cs"/>
            </a:rPr>
            <a:t>Dallas Lock</a:t>
          </a:r>
          <a:r>
            <a:rPr lang="ru-RU" sz="1100">
              <a:solidFill>
                <a:schemeClr val="dk1"/>
              </a:solidFill>
              <a:effectLst/>
              <a:latin typeface="+mn-lt"/>
              <a:ea typeface="+mn-ea"/>
              <a:cs typeface="+mn-cs"/>
            </a:rPr>
            <a:t> с соответствующим количеством квот на клиентские подключения. Квота клиентских подключений СДЗ </a:t>
          </a:r>
          <a:r>
            <a:rPr lang="en-US" sz="1100">
              <a:solidFill>
                <a:schemeClr val="dk1"/>
              </a:solidFill>
              <a:effectLst/>
              <a:latin typeface="+mn-lt"/>
              <a:ea typeface="+mn-ea"/>
              <a:cs typeface="+mn-cs"/>
            </a:rPr>
            <a:t>Dallas Lock</a:t>
          </a:r>
          <a:r>
            <a:rPr lang="ru-RU" sz="1100">
              <a:solidFill>
                <a:schemeClr val="dk1"/>
              </a:solidFill>
              <a:effectLst/>
              <a:latin typeface="+mn-lt"/>
              <a:ea typeface="+mn-ea"/>
              <a:cs typeface="+mn-cs"/>
            </a:rPr>
            <a:t> к ЕЦУ </a:t>
          </a:r>
          <a:r>
            <a:rPr lang="en-US" sz="1100">
              <a:solidFill>
                <a:schemeClr val="dk1"/>
              </a:solidFill>
              <a:effectLst/>
              <a:latin typeface="+mn-lt"/>
              <a:ea typeface="+mn-ea"/>
              <a:cs typeface="+mn-cs"/>
            </a:rPr>
            <a:t>Dallas Lock</a:t>
          </a:r>
          <a:r>
            <a:rPr lang="ru-RU" sz="1100">
              <a:solidFill>
                <a:schemeClr val="dk1"/>
              </a:solidFill>
              <a:effectLst/>
              <a:latin typeface="+mn-lt"/>
              <a:ea typeface="+mn-ea"/>
              <a:cs typeface="+mn-cs"/>
            </a:rPr>
            <a:t> равна суммарному количеству квот на </a:t>
          </a:r>
          <a:r>
            <a:rPr lang="en-US" sz="1100">
              <a:solidFill>
                <a:schemeClr val="dk1"/>
              </a:solidFill>
              <a:effectLst/>
              <a:latin typeface="+mn-lt"/>
              <a:ea typeface="+mn-ea"/>
              <a:cs typeface="+mn-cs"/>
            </a:rPr>
            <a:t>Dallas Lock</a:t>
          </a:r>
          <a:r>
            <a:rPr lang="ru-RU" sz="1100">
              <a:solidFill>
                <a:schemeClr val="dk1"/>
              </a:solidFill>
              <a:effectLst/>
              <a:latin typeface="+mn-lt"/>
              <a:ea typeface="+mn-ea"/>
              <a:cs typeface="+mn-cs"/>
            </a:rPr>
            <a:t>. </a:t>
          </a:r>
        </a:p>
        <a:p>
          <a:r>
            <a:rPr lang="ru-RU" sz="1100">
              <a:solidFill>
                <a:schemeClr val="dk1"/>
              </a:solidFill>
              <a:effectLst/>
              <a:latin typeface="+mn-lt"/>
              <a:ea typeface="+mn-ea"/>
              <a:cs typeface="+mn-cs"/>
            </a:rPr>
            <a:t>• Комплекс СЗИ, включающий средство централизованного сетевого управления (ЕЦУ </a:t>
          </a:r>
          <a:r>
            <a:rPr lang="en-US" sz="1100">
              <a:solidFill>
                <a:schemeClr val="dk1"/>
              </a:solidFill>
              <a:effectLst/>
              <a:latin typeface="+mn-lt"/>
              <a:ea typeface="+mn-ea"/>
              <a:cs typeface="+mn-cs"/>
            </a:rPr>
            <a:t>Dallas Lock</a:t>
          </a:r>
          <a:r>
            <a:rPr lang="ru-RU" sz="1100">
              <a:solidFill>
                <a:schemeClr val="dk1"/>
              </a:solidFill>
              <a:effectLst/>
              <a:latin typeface="+mn-lt"/>
              <a:ea typeface="+mn-ea"/>
              <a:cs typeface="+mn-cs"/>
            </a:rPr>
            <a:t>), может быть использован для защиты сведений, составляющих государственную тайну до уровня совершенно секретно при использовании соответствующих версий и редакций продуктов </a:t>
          </a:r>
          <a:r>
            <a:rPr lang="en-US" sz="1100">
              <a:solidFill>
                <a:schemeClr val="dk1"/>
              </a:solidFill>
              <a:effectLst/>
              <a:latin typeface="+mn-lt"/>
              <a:ea typeface="+mn-ea"/>
              <a:cs typeface="+mn-cs"/>
            </a:rPr>
            <a:t>Dallas Lock</a:t>
          </a:r>
          <a:r>
            <a:rPr lang="ru-RU" sz="1100">
              <a:solidFill>
                <a:schemeClr val="dk1"/>
              </a:solidFill>
              <a:effectLst/>
              <a:latin typeface="+mn-lt"/>
              <a:ea typeface="+mn-ea"/>
              <a:cs typeface="+mn-cs"/>
            </a:rPr>
            <a:t>.</a:t>
          </a:r>
        </a:p>
        <a:p>
          <a:r>
            <a:rPr lang="ru-RU" sz="1100">
              <a:solidFill>
                <a:schemeClr val="dk1"/>
              </a:solidFill>
              <a:effectLst/>
              <a:latin typeface="+mn-lt"/>
              <a:ea typeface="+mn-ea"/>
              <a:cs typeface="+mn-cs"/>
            </a:rPr>
            <a:t>• Для централизованного управления СДЗ </a:t>
          </a:r>
          <a:r>
            <a:rPr lang="en-US" sz="1100">
              <a:solidFill>
                <a:schemeClr val="dk1"/>
              </a:solidFill>
              <a:effectLst/>
              <a:latin typeface="+mn-lt"/>
              <a:ea typeface="+mn-ea"/>
              <a:cs typeface="+mn-cs"/>
            </a:rPr>
            <a:t>Dallas Lock</a:t>
          </a:r>
          <a:r>
            <a:rPr lang="ru-RU" sz="1100">
              <a:solidFill>
                <a:schemeClr val="dk1"/>
              </a:solidFill>
              <a:effectLst/>
              <a:latin typeface="+mn-lt"/>
              <a:ea typeface="+mn-ea"/>
              <a:cs typeface="+mn-cs"/>
            </a:rPr>
            <a:t> УБ (уровня </a:t>
          </a:r>
          <a:r>
            <a:rPr lang="en-US" sz="1100">
              <a:solidFill>
                <a:schemeClr val="dk1"/>
              </a:solidFill>
              <a:effectLst/>
              <a:latin typeface="+mn-lt"/>
              <a:ea typeface="+mn-ea"/>
              <a:cs typeface="+mn-cs"/>
            </a:rPr>
            <a:t>BIOS) </a:t>
          </a:r>
          <a:r>
            <a:rPr lang="ru-RU" sz="1100">
              <a:solidFill>
                <a:schemeClr val="dk1"/>
              </a:solidFill>
              <a:effectLst/>
              <a:latin typeface="+mn-lt"/>
              <a:ea typeface="+mn-ea"/>
              <a:cs typeface="+mn-cs"/>
            </a:rPr>
            <a:t>необходим ЕЦУ </a:t>
          </a:r>
          <a:r>
            <a:rPr lang="en-US" sz="1100">
              <a:solidFill>
                <a:schemeClr val="dk1"/>
              </a:solidFill>
              <a:effectLst/>
              <a:latin typeface="+mn-lt"/>
              <a:ea typeface="+mn-ea"/>
              <a:cs typeface="+mn-cs"/>
            </a:rPr>
            <a:t>Dallas Lock</a:t>
          </a:r>
          <a:r>
            <a:rPr lang="ru-RU" sz="1100">
              <a:solidFill>
                <a:schemeClr val="dk1"/>
              </a:solidFill>
              <a:effectLst/>
              <a:latin typeface="+mn-lt"/>
              <a:ea typeface="+mn-ea"/>
              <a:cs typeface="+mn-cs"/>
            </a:rPr>
            <a:t> версии не ниже 176.</a:t>
          </a:r>
        </a:p>
        <a:p>
          <a:r>
            <a:rPr lang="ru-RU" sz="1100">
              <a:solidFill>
                <a:schemeClr val="dk1"/>
              </a:solidFill>
              <a:effectLst/>
              <a:latin typeface="+mn-lt"/>
              <a:ea typeface="+mn-ea"/>
              <a:cs typeface="+mn-cs"/>
            </a:rPr>
            <a:t>• Изделие СДЗ </a:t>
          </a:r>
          <a:r>
            <a:rPr lang="en-US" sz="1100">
              <a:solidFill>
                <a:schemeClr val="dk1"/>
              </a:solidFill>
              <a:effectLst/>
              <a:latin typeface="+mn-lt"/>
              <a:ea typeface="+mn-ea"/>
              <a:cs typeface="+mn-cs"/>
            </a:rPr>
            <a:t>Dallas Lock </a:t>
          </a:r>
          <a:r>
            <a:rPr lang="ru-RU" sz="1100">
              <a:solidFill>
                <a:schemeClr val="dk1"/>
              </a:solidFill>
              <a:effectLst/>
              <a:latin typeface="+mn-lt"/>
              <a:ea typeface="+mn-ea"/>
              <a:cs typeface="+mn-cs"/>
            </a:rPr>
            <a:t>находится на сертификации на соответсвие требованиям ФСТЭК</a:t>
          </a:r>
          <a:r>
            <a:rPr lang="ru-RU" sz="1100" baseline="0">
              <a:solidFill>
                <a:schemeClr val="dk1"/>
              </a:solidFill>
              <a:effectLst/>
              <a:latin typeface="+mn-lt"/>
              <a:ea typeface="+mn-ea"/>
              <a:cs typeface="+mn-cs"/>
            </a:rPr>
            <a:t> России (</a:t>
          </a:r>
          <a:r>
            <a:rPr lang="ru-RU" sz="1100">
              <a:solidFill>
                <a:schemeClr val="dk1"/>
              </a:solidFill>
              <a:effectLst/>
              <a:latin typeface="+mn-lt"/>
              <a:ea typeface="+mn-ea"/>
              <a:cs typeface="+mn-cs"/>
            </a:rPr>
            <a:t>ИТ.СДЗ.УБ2.ПЗ,</a:t>
          </a:r>
          <a:r>
            <a:rPr lang="ru-RU" sz="1100" baseline="0">
              <a:solidFill>
                <a:schemeClr val="dk1"/>
              </a:solidFill>
              <a:effectLst/>
              <a:latin typeface="+mn-lt"/>
              <a:ea typeface="+mn-ea"/>
              <a:cs typeface="+mn-cs"/>
            </a:rPr>
            <a:t> УД2)</a:t>
          </a:r>
          <a:r>
            <a:rPr lang="ru-RU" sz="1100">
              <a:solidFill>
                <a:schemeClr val="dk1"/>
              </a:solidFill>
              <a:effectLst/>
              <a:latin typeface="+mn-lt"/>
              <a:ea typeface="+mn-ea"/>
              <a:cs typeface="+mn-cs"/>
            </a:rPr>
            <a:t>. Окончание процедуры - в 1 квартале 2024г.</a:t>
          </a:r>
          <a:endParaRPr lang="ru-RU">
            <a:effectLst/>
          </a:endParaRPr>
        </a:p>
        <a:p>
          <a:endParaRPr lang="ru-RU" sz="1100">
            <a:solidFill>
              <a:schemeClr val="dk1"/>
            </a:solidFill>
            <a:effectLst/>
            <a:latin typeface="+mn-lt"/>
            <a:ea typeface="+mn-ea"/>
            <a:cs typeface="+mn-cs"/>
          </a:endParaRPr>
        </a:p>
        <a:p>
          <a:endParaRPr lang="ru-RU">
            <a:solidFill>
              <a:srgbClr val="FF0000"/>
            </a:solidFill>
            <a:effectLst/>
          </a:endParaRPr>
        </a:p>
      </xdr:txBody>
    </xdr:sp>
    <xdr:clientData/>
  </xdr:twoCellAnchor>
  <xdr:twoCellAnchor>
    <xdr:from>
      <xdr:col>0</xdr:col>
      <xdr:colOff>0</xdr:colOff>
      <xdr:row>56</xdr:row>
      <xdr:rowOff>39149</xdr:rowOff>
    </xdr:from>
    <xdr:to>
      <xdr:col>18</xdr:col>
      <xdr:colOff>31750</xdr:colOff>
      <xdr:row>63</xdr:row>
      <xdr:rowOff>95253</xdr:rowOff>
    </xdr:to>
    <xdr:grpSp>
      <xdr:nvGrpSpPr>
        <xdr:cNvPr id="9" name="Группа 8">
          <a:extLst>
            <a:ext uri="{FF2B5EF4-FFF2-40B4-BE49-F238E27FC236}">
              <a16:creationId xmlns:a16="http://schemas.microsoft.com/office/drawing/2014/main" xmlns="" id="{00000000-0008-0000-0200-000009000000}"/>
            </a:ext>
          </a:extLst>
        </xdr:cNvPr>
        <xdr:cNvGrpSpPr/>
      </xdr:nvGrpSpPr>
      <xdr:grpSpPr>
        <a:xfrm>
          <a:off x="0" y="20473449"/>
          <a:ext cx="13601700" cy="1345154"/>
          <a:chOff x="-176" y="12682448"/>
          <a:chExt cx="12491531" cy="1791075"/>
        </a:xfrm>
      </xdr:grpSpPr>
      <xdr:sp macro="" textlink="">
        <xdr:nvSpPr>
          <xdr:cNvPr id="10" name="TextBox 9">
            <a:extLst>
              <a:ext uri="{FF2B5EF4-FFF2-40B4-BE49-F238E27FC236}">
                <a16:creationId xmlns:a16="http://schemas.microsoft.com/office/drawing/2014/main" xmlns="" id="{00000000-0008-0000-0200-00000A000000}"/>
              </a:ext>
            </a:extLst>
          </xdr:cNvPr>
          <xdr:cNvSpPr txBox="1"/>
        </xdr:nvSpPr>
        <xdr:spPr>
          <a:xfrm>
            <a:off x="-176" y="12851633"/>
            <a:ext cx="12491531" cy="162189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baseline="0">
                <a:solidFill>
                  <a:schemeClr val="dk1"/>
                </a:solidFill>
                <a:latin typeface="+mn-lt"/>
                <a:ea typeface="+mn-ea"/>
                <a:cs typeface="Arial" panose="020B0604020202020204" pitchFamily="34" charset="0"/>
              </a:rPr>
              <a:t>* DLTBC</a:t>
            </a:r>
            <a:r>
              <a:rPr lang="en-US" sz="1100" b="0" i="0" baseline="0">
                <a:solidFill>
                  <a:schemeClr val="dk1"/>
                </a:solidFill>
                <a:effectLst/>
                <a:latin typeface="+mn-lt"/>
                <a:ea typeface="+mn-ea"/>
                <a:cs typeface="+mn-cs"/>
              </a:rPr>
              <a:t> – </a:t>
            </a:r>
            <a:r>
              <a:rPr lang="ru-RU" sz="1100" b="0" i="0" baseline="0">
                <a:solidFill>
                  <a:schemeClr val="dk1"/>
                </a:solidFill>
                <a:effectLst/>
                <a:latin typeface="+mn-lt"/>
                <a:ea typeface="+mn-ea"/>
                <a:cs typeface="+mn-cs"/>
              </a:rPr>
              <a:t>СДЗ уровня платы расширения с сертификатом соответствия ФСТЭК России (для поставок СДЗ с сертификатом соответствия Минобороны России необходимо в артикулах вместо </a:t>
            </a:r>
            <a:r>
              <a:rPr lang="en-US" sz="1100" b="0" i="0" baseline="0">
                <a:solidFill>
                  <a:schemeClr val="dk1"/>
                </a:solidFill>
                <a:effectLst/>
                <a:latin typeface="+mn-lt"/>
                <a:ea typeface="+mn-ea"/>
                <a:cs typeface="+mn-cs"/>
              </a:rPr>
              <a:t>DLTBC </a:t>
            </a:r>
            <a:r>
              <a:rPr lang="ru-RU" sz="1100" b="0" i="0" baseline="0">
                <a:solidFill>
                  <a:schemeClr val="dk1"/>
                </a:solidFill>
                <a:effectLst/>
                <a:latin typeface="+mn-lt"/>
                <a:ea typeface="+mn-ea"/>
                <a:cs typeface="+mn-cs"/>
              </a:rPr>
              <a:t>использовать </a:t>
            </a:r>
            <a:r>
              <a:rPr lang="en-US" sz="1100" b="0" i="0" baseline="0">
                <a:solidFill>
                  <a:schemeClr val="dk1"/>
                </a:solidFill>
                <a:effectLst/>
                <a:latin typeface="+mn-lt"/>
                <a:ea typeface="+mn-ea"/>
                <a:cs typeface="+mn-cs"/>
              </a:rPr>
              <a:t>DLTBCMO</a:t>
            </a:r>
            <a:r>
              <a:rPr lang="ru-RU" sz="1100" b="0" i="0" baseline="0">
                <a:solidFill>
                  <a:schemeClr val="dk1"/>
                </a:solidFill>
                <a:effectLst/>
                <a:latin typeface="+mn-lt"/>
                <a:ea typeface="+mn-ea"/>
                <a:cs typeface="+mn-cs"/>
              </a:rPr>
              <a:t>); </a:t>
            </a:r>
            <a:r>
              <a:rPr lang="en-US" sz="1100" b="0" i="0" u="none" strike="noStrike" baseline="0">
                <a:solidFill>
                  <a:schemeClr val="dk1"/>
                </a:solidFill>
                <a:latin typeface="+mn-lt"/>
                <a:ea typeface="+mn-ea"/>
                <a:cs typeface="Arial" panose="020B0604020202020204" pitchFamily="34" charset="0"/>
              </a:rPr>
              <a:t>«x» – </a:t>
            </a:r>
            <a:r>
              <a:rPr lang="ru-RU" sz="1100" b="0" i="0" u="none" strike="noStrike" baseline="0">
                <a:solidFill>
                  <a:schemeClr val="dk1"/>
                </a:solidFill>
                <a:latin typeface="+mn-lt"/>
                <a:ea typeface="+mn-ea"/>
                <a:cs typeface="Arial" panose="020B0604020202020204" pitchFamily="34" charset="0"/>
              </a:rPr>
              <a:t>форм-фактор: </a:t>
            </a:r>
            <a:r>
              <a:rPr lang="en-US" sz="1100" b="0" i="0" u="none" strike="noStrike" baseline="0">
                <a:solidFill>
                  <a:schemeClr val="dk1"/>
                </a:solidFill>
                <a:latin typeface="+mn-lt"/>
                <a:ea typeface="+mn-ea"/>
                <a:cs typeface="Arial" panose="020B0604020202020204" pitchFamily="34" charset="0"/>
              </a:rPr>
              <a:t>PCIE – PCI-Express Full Size</a:t>
            </a:r>
            <a:r>
              <a:rPr lang="ru-RU" sz="1100" b="0" i="0" u="none" strike="noStrike" baseline="0">
                <a:solidFill>
                  <a:schemeClr val="dk1"/>
                </a:solidFill>
                <a:latin typeface="+mn-lt"/>
                <a:ea typeface="+mn-ea"/>
                <a:cs typeface="Arial" panose="020B0604020202020204" pitchFamily="34" charset="0"/>
              </a:rPr>
              <a:t>, </a:t>
            </a:r>
            <a:r>
              <a:rPr lang="en-US" sz="1100" b="0" i="0" u="none" strike="noStrike" baseline="0">
                <a:solidFill>
                  <a:schemeClr val="dk1"/>
                </a:solidFill>
                <a:latin typeface="+mn-lt"/>
                <a:ea typeface="+mn-ea"/>
                <a:cs typeface="Arial" panose="020B0604020202020204" pitchFamily="34" charset="0"/>
              </a:rPr>
              <a:t>MPCIE – mini PCI-Express Half Size</a:t>
            </a:r>
            <a:r>
              <a:rPr lang="ru-RU" sz="1100" b="0" i="0" u="none" strike="noStrike" baseline="0">
                <a:solidFill>
                  <a:schemeClr val="dk1"/>
                </a:solidFill>
                <a:latin typeface="+mn-lt"/>
                <a:ea typeface="+mn-ea"/>
                <a:cs typeface="Arial" panose="020B0604020202020204" pitchFamily="34" charset="0"/>
              </a:rPr>
              <a:t>, </a:t>
            </a:r>
            <a:r>
              <a:rPr lang="en-US" sz="1100" b="0" i="0" u="none" strike="noStrike" baseline="0">
                <a:solidFill>
                  <a:schemeClr val="dk1"/>
                </a:solidFill>
                <a:latin typeface="+mn-lt"/>
                <a:ea typeface="+mn-ea"/>
                <a:cs typeface="Arial" panose="020B0604020202020204" pitchFamily="34" charset="0"/>
              </a:rPr>
              <a:t>M2 – M.2</a:t>
            </a:r>
            <a:r>
              <a:rPr lang="ru-RU" sz="1100" b="0" i="0" u="none" strike="noStrike" baseline="0">
                <a:solidFill>
                  <a:schemeClr val="dk1"/>
                </a:solidFill>
                <a:latin typeface="+mn-lt"/>
                <a:ea typeface="+mn-ea"/>
                <a:cs typeface="Arial" panose="020B0604020202020204" pitchFamily="34" charset="0"/>
              </a:rPr>
              <a:t>; «</a:t>
            </a:r>
            <a:r>
              <a:rPr lang="en-US" sz="1100" b="0" i="0" u="none" strike="noStrike" baseline="0">
                <a:solidFill>
                  <a:schemeClr val="dk1"/>
                </a:solidFill>
                <a:latin typeface="+mn-lt"/>
                <a:ea typeface="+mn-ea"/>
                <a:cs typeface="Arial" panose="020B0604020202020204" pitchFamily="34" charset="0"/>
              </a:rPr>
              <a:t>y» – </a:t>
            </a:r>
            <a:r>
              <a:rPr lang="ru-RU" sz="1100" b="0" i="0" u="none" strike="noStrike" baseline="0">
                <a:solidFill>
                  <a:schemeClr val="dk1"/>
                </a:solidFill>
                <a:latin typeface="+mn-lt"/>
                <a:ea typeface="+mn-ea"/>
                <a:cs typeface="Arial" panose="020B0604020202020204" pitchFamily="34" charset="0"/>
              </a:rPr>
              <a:t>диапазон количества приобретаемых СДЗ</a:t>
            </a:r>
            <a:r>
              <a:rPr lang="ru-RU" sz="1100" b="0"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z» – </a:t>
            </a:r>
            <a:r>
              <a:rPr lang="ru-RU" sz="1100" b="0" i="0" baseline="0">
                <a:solidFill>
                  <a:schemeClr val="dk1"/>
                </a:solidFill>
                <a:effectLst/>
                <a:latin typeface="+mn-lt"/>
                <a:ea typeface="+mn-ea"/>
                <a:cs typeface="+mn-cs"/>
              </a:rPr>
              <a:t>срок оказания гарантийного сопровождения: </a:t>
            </a:r>
            <a:r>
              <a:rPr lang="en-US" sz="1100" b="0" i="0" baseline="0">
                <a:solidFill>
                  <a:schemeClr val="dk1"/>
                </a:solidFill>
                <a:effectLst/>
                <a:latin typeface="+mn-lt"/>
                <a:ea typeface="+mn-ea"/>
                <a:cs typeface="+mn-cs"/>
              </a:rPr>
              <a:t>12M - </a:t>
            </a:r>
            <a:r>
              <a:rPr lang="ru-RU" sz="1100" b="0" i="0" baseline="0">
                <a:solidFill>
                  <a:schemeClr val="dk1"/>
                </a:solidFill>
                <a:effectLst/>
                <a:latin typeface="+mn-lt"/>
                <a:ea typeface="+mn-ea"/>
                <a:cs typeface="+mn-cs"/>
              </a:rPr>
              <a:t>12 месяцев, 36</a:t>
            </a:r>
            <a:r>
              <a:rPr lang="en-US" sz="1100" b="0" i="0" baseline="0">
                <a:solidFill>
                  <a:schemeClr val="dk1"/>
                </a:solidFill>
                <a:effectLst/>
                <a:latin typeface="+mn-lt"/>
                <a:ea typeface="+mn-ea"/>
                <a:cs typeface="+mn-cs"/>
              </a:rPr>
              <a:t>M - </a:t>
            </a:r>
            <a:r>
              <a:rPr lang="ru-RU" sz="1100" b="0" i="0" baseline="0">
                <a:solidFill>
                  <a:schemeClr val="dk1"/>
                </a:solidFill>
                <a:effectLst/>
                <a:latin typeface="+mn-lt"/>
                <a:ea typeface="+mn-ea"/>
                <a:cs typeface="+mn-cs"/>
              </a:rPr>
              <a:t>36 месяцев.</a:t>
            </a:r>
            <a:endParaRPr lang="ru-RU" sz="1100" b="0" i="0" u="none" strike="noStrike" baseline="0">
              <a:solidFill>
                <a:schemeClr val="dk1"/>
              </a:solidFill>
              <a:latin typeface="+mn-lt"/>
              <a:ea typeface="+mn-ea"/>
              <a:cs typeface="Arial" panose="020B0604020202020204" pitchFamily="34" charset="0"/>
            </a:endParaRPr>
          </a:p>
          <a:p>
            <a:r>
              <a:rPr lang="ru-RU" sz="1100" b="0" i="0" u="none" strike="noStrike" baseline="0">
                <a:solidFill>
                  <a:schemeClr val="dk1"/>
                </a:solidFill>
                <a:latin typeface="+mn-lt"/>
                <a:ea typeface="+mn-ea"/>
                <a:cs typeface="Arial" panose="020B0604020202020204" pitchFamily="34" charset="0"/>
              </a:rPr>
              <a:t>** В стоимость входит НДС 20%.</a:t>
            </a:r>
          </a:p>
          <a:p>
            <a:r>
              <a:rPr lang="ru-RU" sz="1100" b="0" i="0">
                <a:solidFill>
                  <a:schemeClr val="dk1"/>
                </a:solidFill>
                <a:effectLst/>
                <a:latin typeface="+mn-lt"/>
                <a:ea typeface="+mn-ea"/>
                <a:cs typeface="+mn-cs"/>
              </a:rPr>
              <a:t>*** На основании статьи № 149 п. 2 пп. 26 НК РФ стоимость передаваемых неисключительных прав на используемое программное обеспечение не облагается НДС.</a:t>
            </a:r>
          </a:p>
          <a:p>
            <a:r>
              <a:rPr lang="ru-RU" sz="1100" b="0" i="0">
                <a:solidFill>
                  <a:schemeClr val="dk1"/>
                </a:solidFill>
                <a:effectLst/>
                <a:latin typeface="+mn-lt"/>
                <a:ea typeface="+mn-ea"/>
                <a:cs typeface="+mn-cs"/>
              </a:rPr>
              <a:t>****</a:t>
            </a:r>
            <a:r>
              <a:rPr lang="ru-RU" sz="1100" b="0" i="0" baseline="0">
                <a:solidFill>
                  <a:schemeClr val="dk1"/>
                </a:solidFill>
                <a:effectLst/>
                <a:latin typeface="+mn-lt"/>
                <a:ea typeface="+mn-ea"/>
                <a:cs typeface="+mn-cs"/>
              </a:rPr>
              <a:t> </a:t>
            </a:r>
            <a:r>
              <a:rPr lang="ru-RU" sz="1100" b="0" i="0">
                <a:solidFill>
                  <a:schemeClr val="dk1"/>
                </a:solidFill>
                <a:effectLst/>
                <a:latin typeface="+mn-lt"/>
                <a:ea typeface="+mn-ea"/>
                <a:cs typeface="+mn-cs"/>
              </a:rPr>
              <a:t>В стоимость входит НДС 20%.</a:t>
            </a:r>
          </a:p>
          <a:p>
            <a:endParaRPr lang="ru-RU" sz="1100" b="0" i="0" u="none" strike="noStrike" baseline="0">
              <a:solidFill>
                <a:schemeClr val="dk1"/>
              </a:solidFill>
              <a:latin typeface="+mn-lt"/>
              <a:ea typeface="+mn-ea"/>
              <a:cs typeface="Arial" panose="020B0604020202020204" pitchFamily="34" charset="0"/>
            </a:endParaRPr>
          </a:p>
        </xdr:txBody>
      </xdr:sp>
      <xdr:cxnSp macro="">
        <xdr:nvCxnSpPr>
          <xdr:cNvPr id="11" name="Прямая соединительная линия 10">
            <a:extLst>
              <a:ext uri="{FF2B5EF4-FFF2-40B4-BE49-F238E27FC236}">
                <a16:creationId xmlns:a16="http://schemas.microsoft.com/office/drawing/2014/main" xmlns="" id="{00000000-0008-0000-0200-00000B000000}"/>
              </a:ext>
            </a:extLst>
          </xdr:cNvPr>
          <xdr:cNvCxnSpPr/>
        </xdr:nvCxnSpPr>
        <xdr:spPr>
          <a:xfrm>
            <a:off x="11533" y="12682448"/>
            <a:ext cx="4838700" cy="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editAs="oneCell">
    <xdr:from>
      <xdr:col>0</xdr:col>
      <xdr:colOff>0</xdr:colOff>
      <xdr:row>51</xdr:row>
      <xdr:rowOff>122310</xdr:rowOff>
    </xdr:from>
    <xdr:to>
      <xdr:col>12</xdr:col>
      <xdr:colOff>56914</xdr:colOff>
      <xdr:row>55</xdr:row>
      <xdr:rowOff>110057</xdr:rowOff>
    </xdr:to>
    <xdr:pic>
      <xdr:nvPicPr>
        <xdr:cNvPr id="12" name="Рисунок 11">
          <a:extLst>
            <a:ext uri="{FF2B5EF4-FFF2-40B4-BE49-F238E27FC236}">
              <a16:creationId xmlns:a16="http://schemas.microsoft.com/office/drawing/2014/main" xmlns="" id="{00000000-0008-0000-0200-00000C000000}"/>
            </a:ext>
          </a:extLst>
        </xdr:cNvPr>
        <xdr:cNvPicPr>
          <a:picLocks noChangeAspect="1"/>
        </xdr:cNvPicPr>
      </xdr:nvPicPr>
      <xdr:blipFill>
        <a:blip xmlns:r="http://schemas.openxmlformats.org/officeDocument/2006/relationships" r:embed="rId1"/>
        <a:stretch>
          <a:fillRect/>
        </a:stretch>
      </xdr:blipFill>
      <xdr:spPr>
        <a:xfrm>
          <a:off x="0" y="16092560"/>
          <a:ext cx="12255500" cy="742127"/>
        </a:xfrm>
        <a:prstGeom prst="rect">
          <a:avLst/>
        </a:prstGeom>
      </xdr:spPr>
    </xdr:pic>
    <xdr:clientData/>
  </xdr:twoCellAnchor>
  <xdr:twoCellAnchor editAs="oneCell">
    <xdr:from>
      <xdr:col>3</xdr:col>
      <xdr:colOff>358589</xdr:colOff>
      <xdr:row>2</xdr:row>
      <xdr:rowOff>112058</xdr:rowOff>
    </xdr:from>
    <xdr:to>
      <xdr:col>3</xdr:col>
      <xdr:colOff>536728</xdr:colOff>
      <xdr:row>2</xdr:row>
      <xdr:rowOff>301627</xdr:rowOff>
    </xdr:to>
    <xdr:pic>
      <xdr:nvPicPr>
        <xdr:cNvPr id="15" name="Рисунок 14">
          <a:extLst>
            <a:ext uri="{FF2B5EF4-FFF2-40B4-BE49-F238E27FC236}">
              <a16:creationId xmlns:a16="http://schemas.microsoft.com/office/drawing/2014/main" xmlns="" id="{00000000-0008-0000-0200-00000F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6140824" y="1389529"/>
          <a:ext cx="185759" cy="185759"/>
        </a:xfrm>
        <a:prstGeom prst="rect">
          <a:avLst/>
        </a:prstGeom>
      </xdr:spPr>
    </xdr:pic>
    <xdr:clientData/>
  </xdr:twoCellAnchor>
  <xdr:twoCellAnchor>
    <xdr:from>
      <xdr:col>0</xdr:col>
      <xdr:colOff>0</xdr:colOff>
      <xdr:row>2</xdr:row>
      <xdr:rowOff>0</xdr:rowOff>
    </xdr:from>
    <xdr:to>
      <xdr:col>12</xdr:col>
      <xdr:colOff>57630</xdr:colOff>
      <xdr:row>3</xdr:row>
      <xdr:rowOff>8806</xdr:rowOff>
    </xdr:to>
    <xdr:sp macro="" textlink="">
      <xdr:nvSpPr>
        <xdr:cNvPr id="17" name="Прямоугольник 16">
          <a:hlinkClick xmlns:r="http://schemas.openxmlformats.org/officeDocument/2006/relationships" r:id="rId3"/>
          <a:extLst>
            <a:ext uri="{FF2B5EF4-FFF2-40B4-BE49-F238E27FC236}">
              <a16:creationId xmlns:a16="http://schemas.microsoft.com/office/drawing/2014/main" xmlns="" id="{00000000-0008-0000-0200-000011000000}"/>
            </a:ext>
          </a:extLst>
        </xdr:cNvPr>
        <xdr:cNvSpPr/>
      </xdr:nvSpPr>
      <xdr:spPr>
        <a:xfrm>
          <a:off x="0" y="1277471"/>
          <a:ext cx="12193601" cy="378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mc:AlternateContent xmlns:mc="http://schemas.openxmlformats.org/markup-compatibility/2006">
    <mc:Choice xmlns:a14="http://schemas.microsoft.com/office/drawing/2010/main" Requires="a14">
      <xdr:twoCellAnchor editAs="oneCell">
        <xdr:from>
          <xdr:col>10</xdr:col>
          <xdr:colOff>533400</xdr:colOff>
          <xdr:row>5</xdr:row>
          <xdr:rowOff>95250</xdr:rowOff>
        </xdr:from>
        <xdr:to>
          <xdr:col>11</xdr:col>
          <xdr:colOff>76200</xdr:colOff>
          <xdr:row>7</xdr:row>
          <xdr:rowOff>19050</xdr:rowOff>
        </xdr:to>
        <xdr:sp macro="" textlink="">
          <xdr:nvSpPr>
            <xdr:cNvPr id="10243" name="Check Box 3" hidden="1">
              <a:extLst>
                <a:ext uri="{63B3BB69-23CF-44E3-9099-C40C66FF867C}">
                  <a14:compatExt spid="_x0000_s10243"/>
                </a:ext>
              </a:extLst>
            </xdr:cNvPr>
            <xdr:cNvSpPr/>
          </xdr:nvSpPr>
          <xdr:spPr>
            <a:xfrm>
              <a:off x="0" y="0"/>
              <a:ext cx="0" cy="0"/>
            </a:xfrm>
            <a:prstGeom prst="rect">
              <a:avLst/>
            </a:prstGeom>
          </xdr:spPr>
        </xdr:sp>
        <xdr:clientData/>
      </xdr:twoCellAnchor>
    </mc:Choice>
    <mc:Fallback/>
  </mc:AlternateContent>
  <xdr:twoCellAnchor editAs="oneCell">
    <xdr:from>
      <xdr:col>0</xdr:col>
      <xdr:colOff>19051</xdr:colOff>
      <xdr:row>29</xdr:row>
      <xdr:rowOff>28575</xdr:rowOff>
    </xdr:from>
    <xdr:to>
      <xdr:col>13</xdr:col>
      <xdr:colOff>9525</xdr:colOff>
      <xdr:row>29</xdr:row>
      <xdr:rowOff>558722</xdr:rowOff>
    </xdr:to>
    <xdr:pic>
      <xdr:nvPicPr>
        <xdr:cNvPr id="5" name="Рисунок 4">
          <a:extLst>
            <a:ext uri="{FF2B5EF4-FFF2-40B4-BE49-F238E27FC236}">
              <a16:creationId xmlns:a16="http://schemas.microsoft.com/office/drawing/2014/main" xmlns="" id="{00000000-0008-0000-02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9051" y="11172825"/>
          <a:ext cx="12258674" cy="53014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10</xdr:col>
          <xdr:colOff>533400</xdr:colOff>
          <xdr:row>20</xdr:row>
          <xdr:rowOff>95250</xdr:rowOff>
        </xdr:from>
        <xdr:to>
          <xdr:col>11</xdr:col>
          <xdr:colOff>76200</xdr:colOff>
          <xdr:row>22</xdr:row>
          <xdr:rowOff>12700</xdr:rowOff>
        </xdr:to>
        <xdr:sp macro="" textlink="">
          <xdr:nvSpPr>
            <xdr:cNvPr id="10244" name="Check Box 4" hidden="1">
              <a:extLst>
                <a:ext uri="{63B3BB69-23CF-44E3-9099-C40C66FF867C}">
                  <a14:compatExt spid="_x0000_s10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25</xdr:row>
          <xdr:rowOff>88900</xdr:rowOff>
        </xdr:from>
        <xdr:to>
          <xdr:col>3</xdr:col>
          <xdr:colOff>0</xdr:colOff>
          <xdr:row>27</xdr:row>
          <xdr:rowOff>19050</xdr:rowOff>
        </xdr:to>
        <xdr:sp macro="" textlink="">
          <xdr:nvSpPr>
            <xdr:cNvPr id="10247" name="Check Box 7" hidden="1">
              <a:extLst>
                <a:ext uri="{63B3BB69-23CF-44E3-9099-C40C66FF867C}">
                  <a14:compatExt spid="_x0000_s10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533400</xdr:colOff>
          <xdr:row>25</xdr:row>
          <xdr:rowOff>95250</xdr:rowOff>
        </xdr:from>
        <xdr:to>
          <xdr:col>11</xdr:col>
          <xdr:colOff>76200</xdr:colOff>
          <xdr:row>27</xdr:row>
          <xdr:rowOff>12700</xdr:rowOff>
        </xdr:to>
        <xdr:sp macro="" textlink="">
          <xdr:nvSpPr>
            <xdr:cNvPr id="10248" name="Check Box 8" hidden="1">
              <a:extLst>
                <a:ext uri="{63B3BB69-23CF-44E3-9099-C40C66FF867C}">
                  <a14:compatExt spid="_x0000_s10248"/>
                </a:ext>
              </a:extLst>
            </xdr:cNvPr>
            <xdr:cNvSpPr/>
          </xdr:nvSpPr>
          <xdr:spPr>
            <a:xfrm>
              <a:off x="0" y="0"/>
              <a:ext cx="0" cy="0"/>
            </a:xfrm>
            <a:prstGeom prst="rect">
              <a:avLst/>
            </a:prstGeom>
          </xdr:spPr>
        </xdr:sp>
        <xdr:clientData/>
      </xdr:twoCellAnchor>
    </mc:Choice>
    <mc:Fallback/>
  </mc:AlternateContent>
  <xdr:twoCellAnchor>
    <xdr:from>
      <xdr:col>0</xdr:col>
      <xdr:colOff>0</xdr:colOff>
      <xdr:row>27</xdr:row>
      <xdr:rowOff>518583</xdr:rowOff>
    </xdr:from>
    <xdr:to>
      <xdr:col>3</xdr:col>
      <xdr:colOff>179915</xdr:colOff>
      <xdr:row>29</xdr:row>
      <xdr:rowOff>52915</xdr:rowOff>
    </xdr:to>
    <xdr:sp macro="" textlink="">
      <xdr:nvSpPr>
        <xdr:cNvPr id="4" name="Прямоугольник 3">
          <a:hlinkClick xmlns:r="http://schemas.openxmlformats.org/officeDocument/2006/relationships" r:id="rId5"/>
          <a:extLst>
            <a:ext uri="{FF2B5EF4-FFF2-40B4-BE49-F238E27FC236}">
              <a16:creationId xmlns:a16="http://schemas.microsoft.com/office/drawing/2014/main" xmlns="" id="{00000000-0008-0000-0200-000004000000}"/>
            </a:ext>
          </a:extLst>
        </xdr:cNvPr>
        <xdr:cNvSpPr/>
      </xdr:nvSpPr>
      <xdr:spPr>
        <a:xfrm>
          <a:off x="0" y="8170333"/>
          <a:ext cx="5947832" cy="28574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latin typeface="+mn-lt"/>
              <a:cs typeface="Arial" panose="020B0604020202020204" pitchFamily="34" charset="0"/>
            </a:rPr>
            <a:t>*</a:t>
          </a:r>
          <a:r>
            <a:rPr lang="ru-RU" sz="1100" b="1">
              <a:latin typeface="+mn-lt"/>
              <a:cs typeface="Arial" panose="020B0604020202020204" pitchFamily="34" charset="0"/>
            </a:rPr>
            <a:t>БОЛЕЕ ПОЛНЫЙ СПИСОК ВАРИАНТОВ ЕЦУ ВО ВКЛАДКЕ ЕЦУ</a:t>
          </a:r>
          <a:r>
            <a:rPr lang="ru-RU" sz="1100" b="1" baseline="0">
              <a:latin typeface="+mn-lt"/>
              <a:cs typeface="Arial" panose="020B0604020202020204" pitchFamily="34" charset="0"/>
            </a:rPr>
            <a:t> </a:t>
          </a:r>
          <a:r>
            <a:rPr lang="en-US" sz="1100" b="1" baseline="0">
              <a:latin typeface="+mn-lt"/>
              <a:cs typeface="Arial" panose="020B0604020202020204" pitchFamily="34" charset="0"/>
            </a:rPr>
            <a:t>DALLAS LOCK      </a:t>
          </a:r>
          <a:r>
            <a:rPr lang="en-US" sz="1100" b="1">
              <a:latin typeface="+mn-lt"/>
              <a:cs typeface="Arial" panose="020B0604020202020204" pitchFamily="34" charset="0"/>
            </a:rPr>
            <a:t>&gt;&gt;</a:t>
          </a:r>
          <a:endParaRPr lang="ru-RU" sz="1100" b="1">
            <a:latin typeface="+mn-lt"/>
            <a:cs typeface="Arial" panose="020B060402020202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2</xdr:col>
          <xdr:colOff>3765550</xdr:colOff>
          <xdr:row>20</xdr:row>
          <xdr:rowOff>76200</xdr:rowOff>
        </xdr:from>
        <xdr:to>
          <xdr:col>3</xdr:col>
          <xdr:colOff>12700</xdr:colOff>
          <xdr:row>22</xdr:row>
          <xdr:rowOff>12700</xdr:rowOff>
        </xdr:to>
        <xdr:sp macro="" textlink="">
          <xdr:nvSpPr>
            <xdr:cNvPr id="10249" name="Check Box 9" hidden="1">
              <a:extLst>
                <a:ext uri="{63B3BB69-23CF-44E3-9099-C40C66FF867C}">
                  <a14:compatExt spid="_x0000_s10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5</xdr:row>
          <xdr:rowOff>95250</xdr:rowOff>
        </xdr:from>
        <xdr:to>
          <xdr:col>3</xdr:col>
          <xdr:colOff>0</xdr:colOff>
          <xdr:row>7</xdr:row>
          <xdr:rowOff>38100</xdr:rowOff>
        </xdr:to>
        <xdr:sp macro="" textlink="">
          <xdr:nvSpPr>
            <xdr:cNvPr id="10250" name="Check Box 10" hidden="1">
              <a:extLst>
                <a:ext uri="{63B3BB69-23CF-44E3-9099-C40C66FF867C}">
                  <a14:compatExt spid="_x0000_s10250"/>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0</xdr:colOff>
      <xdr:row>23</xdr:row>
      <xdr:rowOff>8724</xdr:rowOff>
    </xdr:from>
    <xdr:to>
      <xdr:col>3</xdr:col>
      <xdr:colOff>11205</xdr:colOff>
      <xdr:row>32</xdr:row>
      <xdr:rowOff>33617</xdr:rowOff>
    </xdr:to>
    <xdr:sp macro="" textlink="">
      <xdr:nvSpPr>
        <xdr:cNvPr id="4" name="TextBox 3">
          <a:extLst>
            <a:ext uri="{FF2B5EF4-FFF2-40B4-BE49-F238E27FC236}">
              <a16:creationId xmlns:a16="http://schemas.microsoft.com/office/drawing/2014/main" xmlns="" id="{00000000-0008-0000-0300-000004000000}"/>
            </a:ext>
          </a:extLst>
        </xdr:cNvPr>
        <xdr:cNvSpPr txBox="1"/>
      </xdr:nvSpPr>
      <xdr:spPr>
        <a:xfrm>
          <a:off x="0" y="4995342"/>
          <a:ext cx="5793440" cy="476498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US" sz="1100" b="1" i="0" u="none" strike="noStrike" baseline="0">
              <a:solidFill>
                <a:schemeClr val="dk1"/>
              </a:solidFill>
              <a:latin typeface="+mn-lt"/>
              <a:ea typeface="+mn-ea"/>
              <a:cs typeface="Arial" panose="020B0604020202020204" pitchFamily="34" charset="0"/>
            </a:rPr>
            <a:t>Dallas Lock Linux. </a:t>
          </a:r>
          <a:r>
            <a:rPr lang="ru-RU" sz="1100" b="1" i="0" u="none" strike="noStrike" baseline="0">
              <a:solidFill>
                <a:schemeClr val="dk1"/>
              </a:solidFill>
              <a:latin typeface="+mn-lt"/>
              <a:ea typeface="+mn-ea"/>
              <a:cs typeface="Arial" panose="020B0604020202020204" pitchFamily="34" charset="0"/>
            </a:rPr>
            <a:t>Право на использование </a:t>
          </a:r>
        </a:p>
        <a:p>
          <a:pPr algn="just"/>
          <a:r>
            <a:rPr lang="ru-RU" sz="1100" b="0" i="0" u="none" strike="noStrike" baseline="0">
              <a:solidFill>
                <a:schemeClr val="dk1"/>
              </a:solidFill>
              <a:latin typeface="+mn-lt"/>
              <a:ea typeface="+mn-ea"/>
              <a:cs typeface="Arial" panose="020B0604020202020204" pitchFamily="34" charset="0"/>
            </a:rPr>
            <a:t>• В стоимость лицензии на СЗИ </a:t>
          </a:r>
          <a:r>
            <a:rPr lang="en-US" sz="1100" b="0" i="0" u="none" strike="noStrike" baseline="0">
              <a:solidFill>
                <a:schemeClr val="dk1"/>
              </a:solidFill>
              <a:latin typeface="+mn-lt"/>
              <a:ea typeface="+mn-ea"/>
              <a:cs typeface="Arial" panose="020B0604020202020204" pitchFamily="34" charset="0"/>
            </a:rPr>
            <a:t>Dallas Lock Linux</a:t>
          </a:r>
          <a:r>
            <a:rPr lang="ru-RU" sz="1100" b="0" i="0" u="none" strike="noStrike" baseline="0">
              <a:solidFill>
                <a:schemeClr val="dk1"/>
              </a:solidFill>
              <a:latin typeface="+mn-lt"/>
              <a:ea typeface="+mn-ea"/>
              <a:cs typeface="Arial" panose="020B0604020202020204" pitchFamily="34" charset="0"/>
            </a:rPr>
            <a:t> (НСД, СКН) или СЗИ </a:t>
          </a:r>
          <a:r>
            <a:rPr lang="en-US" sz="1100" b="0" i="0" u="none" strike="noStrike" baseline="0">
              <a:solidFill>
                <a:schemeClr val="dk1"/>
              </a:solidFill>
              <a:latin typeface="+mn-lt"/>
              <a:ea typeface="+mn-ea"/>
              <a:cs typeface="Arial" panose="020B0604020202020204" pitchFamily="34" charset="0"/>
            </a:rPr>
            <a:t>Dallas Lock Linux (</a:t>
          </a:r>
          <a:r>
            <a:rPr lang="ru-RU" sz="1100" b="0" i="0" u="none" strike="noStrike" baseline="0">
              <a:solidFill>
                <a:schemeClr val="dk1"/>
              </a:solidFill>
              <a:latin typeface="+mn-lt"/>
              <a:ea typeface="+mn-ea"/>
              <a:cs typeface="Arial" panose="020B0604020202020204" pitchFamily="34" charset="0"/>
            </a:rPr>
            <a:t>НСД, СКН, МЭ) </a:t>
          </a:r>
          <a:r>
            <a:rPr lang="en-US" sz="1100" b="0" i="0" u="none" strike="noStrike" baseline="0">
              <a:solidFill>
                <a:schemeClr val="dk1"/>
              </a:solidFill>
              <a:latin typeface="+mn-lt"/>
              <a:ea typeface="+mn-ea"/>
              <a:cs typeface="Arial" panose="020B0604020202020204" pitchFamily="34" charset="0"/>
            </a:rPr>
            <a:t> </a:t>
          </a:r>
          <a:r>
            <a:rPr lang="ru-RU" sz="1100" b="0" i="0" u="none" strike="noStrike" baseline="0">
              <a:solidFill>
                <a:schemeClr val="dk1"/>
              </a:solidFill>
              <a:latin typeface="+mn-lt"/>
              <a:ea typeface="+mn-ea"/>
              <a:cs typeface="Arial" panose="020B0604020202020204" pitchFamily="34" charset="0"/>
            </a:rPr>
            <a:t>включены графическая пользовательская консоль (</a:t>
          </a:r>
          <a:r>
            <a:rPr lang="en-US" sz="1100" b="0" i="0" u="none" strike="noStrike" baseline="0">
              <a:solidFill>
                <a:schemeClr val="dk1"/>
              </a:solidFill>
              <a:latin typeface="+mn-lt"/>
              <a:ea typeface="+mn-ea"/>
              <a:cs typeface="Arial" panose="020B0604020202020204" pitchFamily="34" charset="0"/>
            </a:rPr>
            <a:t>GUI) </a:t>
          </a:r>
          <a:r>
            <a:rPr lang="ru-RU" sz="1100" b="0" i="0" u="none" strike="noStrike" baseline="0">
              <a:solidFill>
                <a:schemeClr val="dk1"/>
              </a:solidFill>
              <a:latin typeface="+mn-lt"/>
              <a:ea typeface="+mn-ea"/>
              <a:cs typeface="Arial" panose="020B0604020202020204" pitchFamily="34" charset="0"/>
            </a:rPr>
            <a:t>для управления СЗИ, а также консоль удаленного управления СЗИ из ОС </a:t>
          </a:r>
          <a:r>
            <a:rPr lang="en-US" sz="1100" b="0" i="0" u="none" strike="noStrike" baseline="0">
              <a:solidFill>
                <a:schemeClr val="dk1"/>
              </a:solidFill>
              <a:latin typeface="+mn-lt"/>
              <a:ea typeface="+mn-ea"/>
              <a:cs typeface="Arial" panose="020B0604020202020204" pitchFamily="34" charset="0"/>
            </a:rPr>
            <a:t>Linux </a:t>
          </a:r>
          <a:r>
            <a:rPr lang="ru-RU" sz="1100" b="0" i="0" u="none" strike="noStrike" baseline="0">
              <a:solidFill>
                <a:schemeClr val="dk1"/>
              </a:solidFill>
              <a:latin typeface="+mn-lt"/>
              <a:ea typeface="+mn-ea"/>
              <a:cs typeface="Arial" panose="020B0604020202020204" pitchFamily="34" charset="0"/>
            </a:rPr>
            <a:t>и </a:t>
          </a:r>
          <a:r>
            <a:rPr lang="en-US" sz="1100" b="0" i="0" u="none" strike="noStrike" baseline="0">
              <a:solidFill>
                <a:schemeClr val="dk1"/>
              </a:solidFill>
              <a:latin typeface="+mn-lt"/>
              <a:ea typeface="+mn-ea"/>
              <a:cs typeface="Arial" panose="020B0604020202020204" pitchFamily="34" charset="0"/>
            </a:rPr>
            <a:t>Windows.</a:t>
          </a:r>
        </a:p>
        <a:p>
          <a:pPr algn="just"/>
          <a:r>
            <a:rPr lang="en-US" sz="1100" b="0" i="0" u="none" strike="noStrike" baseline="0">
              <a:solidFill>
                <a:schemeClr val="dk1"/>
              </a:solidFill>
              <a:latin typeface="+mn-lt"/>
              <a:ea typeface="+mn-ea"/>
              <a:cs typeface="Arial" panose="020B0604020202020204" pitchFamily="34" charset="0"/>
            </a:rPr>
            <a:t>• </a:t>
          </a:r>
          <a:r>
            <a:rPr lang="ru-RU" sz="1100" b="0" i="0" u="none" strike="noStrike" baseline="0">
              <a:solidFill>
                <a:schemeClr val="dk1"/>
              </a:solidFill>
              <a:latin typeface="+mn-lt"/>
              <a:ea typeface="+mn-ea"/>
              <a:cs typeface="Arial" panose="020B0604020202020204" pitchFamily="34" charset="0"/>
            </a:rPr>
            <a:t>Сертифицированный комплект для установки СЗИ </a:t>
          </a:r>
          <a:r>
            <a:rPr lang="en-US" sz="1100" b="0" i="0" u="none" strike="noStrike" baseline="0">
              <a:solidFill>
                <a:schemeClr val="dk1"/>
              </a:solidFill>
              <a:latin typeface="+mn-lt"/>
              <a:ea typeface="+mn-ea"/>
              <a:cs typeface="Arial" panose="020B0604020202020204" pitchFamily="34" charset="0"/>
            </a:rPr>
            <a:t>Dallas Lock Linux </a:t>
          </a:r>
          <a:r>
            <a:rPr lang="ru-RU" sz="1100" b="0" i="0" u="none" strike="noStrike" baseline="0">
              <a:solidFill>
                <a:schemeClr val="dk1"/>
              </a:solidFill>
              <a:latin typeface="+mn-lt"/>
              <a:ea typeface="+mn-ea"/>
              <a:cs typeface="Arial" panose="020B0604020202020204" pitchFamily="34" charset="0"/>
            </a:rPr>
            <a:t>на необходимое количество рабочих мест приобретается отдельно.</a:t>
          </a:r>
          <a:endParaRPr lang="en-US" sz="1100" b="0" i="0" u="none" strike="noStrike" baseline="0">
            <a:solidFill>
              <a:schemeClr val="dk1"/>
            </a:solidFill>
            <a:latin typeface="+mn-lt"/>
            <a:ea typeface="+mn-ea"/>
            <a:cs typeface="Arial" panose="020B0604020202020204" pitchFamily="34" charset="0"/>
          </a:endParaRPr>
        </a:p>
        <a:p>
          <a:pPr algn="just"/>
          <a:endParaRPr lang="en-US" sz="1100" b="1" i="0" u="none" strike="noStrike" baseline="0">
            <a:solidFill>
              <a:srgbClr val="FF0000"/>
            </a:solidFill>
            <a:latin typeface="+mn-lt"/>
            <a:ea typeface="+mn-ea"/>
            <a:cs typeface="Arial" panose="020B0604020202020204" pitchFamily="34" charset="0"/>
          </a:endParaRPr>
        </a:p>
        <a:p>
          <a:pPr algn="just"/>
          <a:r>
            <a:rPr lang="en-US" sz="1100" b="1" i="0" u="none" strike="noStrike" baseline="0">
              <a:solidFill>
                <a:srgbClr val="FF0000"/>
              </a:solidFill>
              <a:latin typeface="+mn-lt"/>
              <a:ea typeface="+mn-ea"/>
              <a:cs typeface="Arial" panose="020B0604020202020204" pitchFamily="34" charset="0"/>
            </a:rPr>
            <a:t>Dallas Lock Linux/Dallas Lock 8.0-K. </a:t>
          </a:r>
          <a:r>
            <a:rPr lang="ru-RU" sz="1100" b="1" i="0" u="none" strike="noStrike" baseline="0">
              <a:solidFill>
                <a:srgbClr val="FF0000"/>
              </a:solidFill>
              <a:latin typeface="+mn-lt"/>
              <a:ea typeface="+mn-ea"/>
              <a:cs typeface="Arial" panose="020B0604020202020204" pitchFamily="34" charset="0"/>
            </a:rPr>
            <a:t>Право на использование (универсальная лицензия) </a:t>
          </a:r>
        </a:p>
        <a:p>
          <a:pPr marL="0" marR="0" lvl="0" indent="0" algn="just" defTabSz="914400" eaLnBrk="1" fontAlgn="auto" latinLnBrk="0" hangingPunct="1">
            <a:lnSpc>
              <a:spcPct val="100000"/>
            </a:lnSpc>
            <a:spcBef>
              <a:spcPts val="0"/>
            </a:spcBef>
            <a:spcAft>
              <a:spcPts val="0"/>
            </a:spcAft>
            <a:buClrTx/>
            <a:buSzTx/>
            <a:buFontTx/>
            <a:buNone/>
            <a:tabLst/>
            <a:defRPr/>
          </a:pPr>
          <a:r>
            <a:rPr lang="ru-RU" sz="1100" b="0" i="0" u="none" strike="noStrike" baseline="0">
              <a:solidFill>
                <a:schemeClr val="dk1"/>
              </a:solidFill>
              <a:latin typeface="+mn-lt"/>
              <a:ea typeface="+mn-ea"/>
              <a:cs typeface="Arial" panose="020B0604020202020204" pitchFamily="34" charset="0"/>
            </a:rPr>
            <a:t>Право на использование </a:t>
          </a:r>
          <a:r>
            <a:rPr lang="en-US" sz="1100" b="0" i="0" u="none" strike="noStrike" baseline="0">
              <a:solidFill>
                <a:schemeClr val="dk1"/>
              </a:solidFill>
              <a:latin typeface="+mn-lt"/>
              <a:ea typeface="+mn-ea"/>
              <a:cs typeface="Arial" panose="020B0604020202020204" pitchFamily="34" charset="0"/>
            </a:rPr>
            <a:t>Dallas Lock 8.0-K (</a:t>
          </a:r>
          <a:r>
            <a:rPr lang="ru-RU" sz="1100" b="0" i="0" u="none" strike="noStrike" baseline="0">
              <a:solidFill>
                <a:schemeClr val="dk1"/>
              </a:solidFill>
              <a:latin typeface="+mn-lt"/>
              <a:ea typeface="+mn-ea"/>
              <a:cs typeface="Arial" panose="020B0604020202020204" pitchFamily="34" charset="0"/>
            </a:rPr>
            <a:t>СЗИ НСД, СКН)/</a:t>
          </a:r>
          <a:r>
            <a:rPr lang="en-US" sz="1100" b="0" i="0" u="none" strike="noStrike" baseline="0">
              <a:solidFill>
                <a:schemeClr val="dk1"/>
              </a:solidFill>
              <a:latin typeface="+mn-lt"/>
              <a:ea typeface="+mn-ea"/>
              <a:cs typeface="Arial" panose="020B0604020202020204" pitchFamily="34" charset="0"/>
            </a:rPr>
            <a:t>Dallas Lock 8.0-K (</a:t>
          </a:r>
          <a:r>
            <a:rPr lang="ru-RU" sz="1100" b="0" i="0" u="none" strike="noStrike" baseline="0">
              <a:solidFill>
                <a:schemeClr val="dk1"/>
              </a:solidFill>
              <a:latin typeface="+mn-lt"/>
              <a:ea typeface="+mn-ea"/>
              <a:cs typeface="Arial" panose="020B0604020202020204" pitchFamily="34" charset="0"/>
            </a:rPr>
            <a:t>СЗИ НСД, СКН, МЭ) или </a:t>
          </a:r>
          <a:r>
            <a:rPr lang="en-US" sz="1100" b="0" i="0" u="none" strike="noStrike" baseline="0">
              <a:solidFill>
                <a:schemeClr val="dk1"/>
              </a:solidFill>
              <a:latin typeface="+mn-lt"/>
              <a:ea typeface="+mn-ea"/>
              <a:cs typeface="Arial" panose="020B0604020202020204" pitchFamily="34" charset="0"/>
            </a:rPr>
            <a:t>Dallas Lock Linux (</a:t>
          </a:r>
          <a:r>
            <a:rPr lang="ru-RU" sz="1100" b="0" i="0" u="none" strike="noStrike" baseline="0">
              <a:solidFill>
                <a:schemeClr val="dk1"/>
              </a:solidFill>
              <a:latin typeface="+mn-lt"/>
              <a:ea typeface="+mn-ea"/>
              <a:cs typeface="Arial" panose="020B0604020202020204" pitchFamily="34" charset="0"/>
            </a:rPr>
            <a:t>СЗИ НСД, СКН**)/</a:t>
          </a:r>
          <a:r>
            <a:rPr lang="en-US" sz="1100" b="0" i="0" u="none" strike="noStrike" baseline="0">
              <a:solidFill>
                <a:schemeClr val="dk1"/>
              </a:solidFill>
              <a:latin typeface="+mn-lt"/>
              <a:ea typeface="+mn-ea"/>
              <a:cs typeface="Arial" panose="020B0604020202020204" pitchFamily="34" charset="0"/>
            </a:rPr>
            <a:t>Dallas Lock Linux (</a:t>
          </a:r>
          <a:r>
            <a:rPr lang="ru-RU" sz="1100" b="0" i="0" u="none" strike="noStrike" baseline="0">
              <a:solidFill>
                <a:schemeClr val="dk1"/>
              </a:solidFill>
              <a:latin typeface="+mn-lt"/>
              <a:ea typeface="+mn-ea"/>
              <a:cs typeface="Arial" panose="020B0604020202020204" pitchFamily="34" charset="0"/>
            </a:rPr>
            <a:t>СЗИ НСД, СКН, МЭ) – по усмотрению пользователя. Рекомендуется использовать для рабочих мест, которые планируется перевести с одной ОС на другую в период эксплуатации СЗИ </a:t>
          </a:r>
          <a:r>
            <a:rPr lang="en-US" sz="1100" b="0" i="0" u="none" strike="noStrike" baseline="0">
              <a:solidFill>
                <a:schemeClr val="dk1"/>
              </a:solidFill>
              <a:latin typeface="+mn-lt"/>
              <a:ea typeface="+mn-ea"/>
              <a:cs typeface="Arial" panose="020B0604020202020204" pitchFamily="34" charset="0"/>
            </a:rPr>
            <a:t>Dallas Lock. C</a:t>
          </a:r>
          <a:r>
            <a:rPr lang="ru-RU" sz="1100" b="0" i="0" u="none" strike="noStrike" baseline="0">
              <a:solidFill>
                <a:schemeClr val="dk1"/>
              </a:solidFill>
              <a:latin typeface="+mn-lt"/>
              <a:ea typeface="+mn-ea"/>
              <a:cs typeface="Arial" panose="020B0604020202020204" pitchFamily="34" charset="0"/>
            </a:rPr>
            <a:t>ертифицированные комплекты для установки </a:t>
          </a:r>
          <a:r>
            <a:rPr lang="en-US" sz="1100" b="0" i="0" u="none" strike="noStrike" baseline="0">
              <a:solidFill>
                <a:schemeClr val="dk1"/>
              </a:solidFill>
              <a:latin typeface="+mn-lt"/>
              <a:ea typeface="+mn-ea"/>
              <a:cs typeface="Arial" panose="020B0604020202020204" pitchFamily="34" charset="0"/>
            </a:rPr>
            <a:t>Dallas Lock Linux (DLLNX.CERT.FSTEC) </a:t>
          </a:r>
          <a:r>
            <a:rPr lang="ru-RU" sz="1100" b="0" i="0" u="none" strike="noStrike" baseline="0">
              <a:solidFill>
                <a:schemeClr val="dk1"/>
              </a:solidFill>
              <a:latin typeface="+mn-lt"/>
              <a:ea typeface="+mn-ea"/>
              <a:cs typeface="Arial" panose="020B0604020202020204" pitchFamily="34" charset="0"/>
            </a:rPr>
            <a:t>и </a:t>
          </a:r>
          <a:r>
            <a:rPr lang="en-US" sz="1100" b="0" i="0" u="none" strike="noStrike" baseline="0">
              <a:solidFill>
                <a:schemeClr val="dk1"/>
              </a:solidFill>
              <a:latin typeface="+mn-lt"/>
              <a:ea typeface="+mn-ea"/>
              <a:cs typeface="Arial" panose="020B0604020202020204" pitchFamily="34" charset="0"/>
            </a:rPr>
            <a:t>Dallas Lock 8.0-K</a:t>
          </a:r>
          <a:r>
            <a:rPr lang="ru-RU" sz="1100" b="0" i="0" u="none" strike="noStrike" baseline="0">
              <a:solidFill>
                <a:schemeClr val="dk1"/>
              </a:solidFill>
              <a:latin typeface="+mn-lt"/>
              <a:ea typeface="+mn-ea"/>
              <a:cs typeface="Arial" panose="020B0604020202020204" pitchFamily="34" charset="0"/>
            </a:rPr>
            <a:t> (</a:t>
          </a:r>
          <a:r>
            <a:rPr lang="en-US" sz="1100" b="0" i="0" u="none" strike="noStrike" baseline="0">
              <a:solidFill>
                <a:schemeClr val="dk1"/>
              </a:solidFill>
              <a:latin typeface="+mn-lt"/>
              <a:ea typeface="+mn-ea"/>
              <a:cs typeface="Arial" panose="020B0604020202020204" pitchFamily="34" charset="0"/>
            </a:rPr>
            <a:t>DL80K.</a:t>
          </a:r>
          <a:r>
            <a:rPr lang="en-US" sz="1100" b="0" i="0" baseline="0">
              <a:solidFill>
                <a:schemeClr val="dk1"/>
              </a:solidFill>
              <a:effectLst/>
              <a:latin typeface="+mn-lt"/>
              <a:ea typeface="+mn-ea"/>
              <a:cs typeface="+mn-cs"/>
            </a:rPr>
            <a:t>CERT.FSTEC</a:t>
          </a:r>
          <a:r>
            <a:rPr lang="ru-RU" sz="1100" b="0" i="0" baseline="0">
              <a:solidFill>
                <a:schemeClr val="dk1"/>
              </a:solidFill>
              <a:effectLst/>
              <a:latin typeface="+mn-lt"/>
              <a:ea typeface="+mn-ea"/>
              <a:cs typeface="+mn-cs"/>
            </a:rPr>
            <a:t>) приоретаются отдельно</a:t>
          </a:r>
          <a:r>
            <a:rPr lang="en-US" sz="1100" b="0" i="0" baseline="0">
              <a:solidFill>
                <a:schemeClr val="dk1"/>
              </a:solidFill>
              <a:effectLst/>
              <a:latin typeface="+mn-lt"/>
              <a:ea typeface="+mn-ea"/>
              <a:cs typeface="+mn-cs"/>
            </a:rPr>
            <a:t>.</a:t>
          </a:r>
          <a:endParaRPr lang="ru-RU">
            <a:effectLst/>
          </a:endParaRPr>
        </a:p>
        <a:p>
          <a:pPr algn="just"/>
          <a:endParaRPr lang="en-US" sz="1100" b="0" i="0" u="none" strike="noStrike" baseline="0">
            <a:solidFill>
              <a:schemeClr val="dk1"/>
            </a:solidFill>
            <a:latin typeface="+mn-lt"/>
            <a:ea typeface="+mn-ea"/>
            <a:cs typeface="Arial" panose="020B0604020202020204" pitchFamily="34" charset="0"/>
          </a:endParaRPr>
        </a:p>
        <a:p>
          <a:r>
            <a:rPr lang="ru-RU" sz="1100" b="1">
              <a:solidFill>
                <a:schemeClr val="dk1"/>
              </a:solidFill>
              <a:effectLst/>
              <a:latin typeface="+mn-lt"/>
              <a:ea typeface="+mn-ea"/>
              <a:cs typeface="+mn-cs"/>
            </a:rPr>
            <a:t>Dallas Lock Linux. Сертифицированный комплект для установки</a:t>
          </a:r>
          <a:endParaRPr lang="ru-RU">
            <a:effectLst/>
          </a:endParaRPr>
        </a:p>
        <a:p>
          <a:r>
            <a:rPr lang="ru-RU" sz="1100">
              <a:solidFill>
                <a:schemeClr val="dk1"/>
              </a:solidFill>
              <a:effectLst/>
              <a:latin typeface="+mn-lt"/>
              <a:ea typeface="+mn-ea"/>
              <a:cs typeface="+mn-cs"/>
            </a:rPr>
            <a:t>Компакт-диск с ПО Dallas Lock Linuх и документацией в электронном виде;</a:t>
          </a:r>
          <a:r>
            <a:rPr lang="ru-RU" sz="1100" baseline="0">
              <a:solidFill>
                <a:schemeClr val="dk1"/>
              </a:solidFill>
              <a:effectLst/>
              <a:latin typeface="+mn-lt"/>
              <a:ea typeface="+mn-ea"/>
              <a:cs typeface="+mn-cs"/>
            </a:rPr>
            <a:t> </a:t>
          </a:r>
          <a:r>
            <a:rPr lang="ru-RU" sz="1100">
              <a:solidFill>
                <a:schemeClr val="dk1"/>
              </a:solidFill>
              <a:effectLst/>
              <a:latin typeface="+mn-lt"/>
              <a:ea typeface="+mn-ea"/>
              <a:cs typeface="+mn-cs"/>
            </a:rPr>
            <a:t>формуляр; копия сертификата ФСТЭК России; краткое руководство.</a:t>
          </a:r>
          <a:endParaRPr lang="ru-RU">
            <a:effectLst/>
          </a:endParaRPr>
        </a:p>
        <a:p>
          <a:endParaRPr lang="en-US" sz="1100" b="1">
            <a:solidFill>
              <a:schemeClr val="dk1"/>
            </a:solidFill>
            <a:effectLst/>
            <a:latin typeface="+mn-lt"/>
            <a:ea typeface="+mn-ea"/>
            <a:cs typeface="+mn-cs"/>
          </a:endParaRPr>
        </a:p>
        <a:p>
          <a:r>
            <a:rPr lang="ru-RU" sz="1100" b="1">
              <a:solidFill>
                <a:schemeClr val="dk1"/>
              </a:solidFill>
              <a:effectLst/>
              <a:latin typeface="+mn-lt"/>
              <a:ea typeface="+mn-ea"/>
              <a:cs typeface="+mn-cs"/>
            </a:rPr>
            <a:t>Техническая поддержка</a:t>
          </a:r>
          <a:endParaRPr lang="ru-RU">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ru-RU" sz="1100" b="0" i="0" baseline="0">
              <a:solidFill>
                <a:schemeClr val="dk1"/>
              </a:solidFill>
              <a:effectLst/>
              <a:latin typeface="+mn-lt"/>
              <a:ea typeface="+mn-ea"/>
              <a:cs typeface="+mn-cs"/>
            </a:rPr>
            <a:t>При первичном приобретении гарантийное сопровождение (основной пакет) в течение 1 года включено в стоимость (окончание артикула </a:t>
          </a:r>
          <a:r>
            <a:rPr lang="en-US" sz="1100" b="1" i="0" baseline="0">
              <a:solidFill>
                <a:schemeClr val="dk1"/>
              </a:solidFill>
              <a:effectLst/>
              <a:latin typeface="+mn-lt"/>
              <a:ea typeface="+mn-ea"/>
              <a:cs typeface="+mn-cs"/>
            </a:rPr>
            <a:t>z = 12M</a:t>
          </a:r>
          <a:r>
            <a:rPr lang="ru-RU" sz="1100" b="0" i="0" baseline="0">
              <a:solidFill>
                <a:schemeClr val="dk1"/>
              </a:solidFill>
              <a:effectLst/>
              <a:latin typeface="+mn-lt"/>
              <a:ea typeface="+mn-ea"/>
              <a:cs typeface="+mn-cs"/>
            </a:rPr>
            <a:t>).</a:t>
          </a:r>
          <a:r>
            <a:rPr lang="en-US" sz="1100" b="0" i="0" baseline="0">
              <a:solidFill>
                <a:schemeClr val="dk1"/>
              </a:solidFill>
              <a:effectLst/>
              <a:latin typeface="+mn-lt"/>
              <a:ea typeface="+mn-ea"/>
              <a:cs typeface="+mn-cs"/>
            </a:rPr>
            <a:t> </a:t>
          </a:r>
          <a:r>
            <a:rPr lang="ru-RU" sz="1100" b="0" i="0" baseline="0">
              <a:solidFill>
                <a:schemeClr val="dk1"/>
              </a:solidFill>
              <a:effectLst/>
              <a:latin typeface="+mn-lt"/>
              <a:ea typeface="+mn-ea"/>
              <a:cs typeface="+mn-cs"/>
            </a:rPr>
            <a:t>В случае приобретения лицензий с гарантийным сопровождением (основной пакет) на 3 года, стоимость лицензии умножается на коэффициент </a:t>
          </a:r>
          <a:r>
            <a:rPr lang="ru-RU" sz="1100" b="1" i="0" baseline="0">
              <a:solidFill>
                <a:schemeClr val="dk1"/>
              </a:solidFill>
              <a:effectLst/>
              <a:latin typeface="+mn-lt"/>
              <a:ea typeface="+mn-ea"/>
              <a:cs typeface="+mn-cs"/>
            </a:rPr>
            <a:t>1,35</a:t>
          </a:r>
          <a:r>
            <a:rPr lang="ru-RU" sz="1100" b="0" i="0" baseline="0">
              <a:solidFill>
                <a:schemeClr val="dk1"/>
              </a:solidFill>
              <a:effectLst/>
              <a:latin typeface="+mn-lt"/>
              <a:ea typeface="+mn-ea"/>
              <a:cs typeface="+mn-cs"/>
            </a:rPr>
            <a:t> (</a:t>
          </a:r>
          <a:r>
            <a:rPr lang="en-US" sz="1100" b="1" i="0" baseline="0">
              <a:solidFill>
                <a:schemeClr val="dk1"/>
              </a:solidFill>
              <a:effectLst/>
              <a:latin typeface="+mn-lt"/>
              <a:ea typeface="+mn-ea"/>
              <a:cs typeface="+mn-cs"/>
            </a:rPr>
            <a:t>z = 36M</a:t>
          </a:r>
          <a:r>
            <a:rPr lang="ru-RU" sz="1100" b="0" i="0" baseline="0">
              <a:solidFill>
                <a:schemeClr val="dk1"/>
              </a:solidFill>
              <a:effectLst/>
              <a:latin typeface="+mn-lt"/>
              <a:ea typeface="+mn-ea"/>
              <a:cs typeface="+mn-cs"/>
            </a:rPr>
            <a:t>). При первичном приобретении с техническим сопровождением расширенного пакета «24х7» окончания артикулов </a:t>
          </a:r>
          <a:r>
            <a:rPr lang="en-US" sz="1100" b="1" i="0" baseline="0">
              <a:solidFill>
                <a:schemeClr val="dk1"/>
              </a:solidFill>
              <a:effectLst/>
              <a:latin typeface="+mn-lt"/>
              <a:ea typeface="+mn-ea"/>
              <a:cs typeface="+mn-cs"/>
            </a:rPr>
            <a:t>12M</a:t>
          </a:r>
          <a:r>
            <a:rPr lang="en-US" sz="1100" b="0" i="0" baseline="0">
              <a:solidFill>
                <a:schemeClr val="dk1"/>
              </a:solidFill>
              <a:effectLst/>
              <a:latin typeface="+mn-lt"/>
              <a:ea typeface="+mn-ea"/>
              <a:cs typeface="+mn-cs"/>
            </a:rPr>
            <a:t>, </a:t>
          </a:r>
          <a:r>
            <a:rPr lang="en-US" sz="1100" b="1" i="0" baseline="0">
              <a:solidFill>
                <a:schemeClr val="dk1"/>
              </a:solidFill>
              <a:effectLst/>
              <a:latin typeface="+mn-lt"/>
              <a:ea typeface="+mn-ea"/>
              <a:cs typeface="+mn-cs"/>
            </a:rPr>
            <a:t>36M</a:t>
          </a:r>
          <a:r>
            <a:rPr lang="ru-RU" sz="1100" b="0" i="0" baseline="0">
              <a:solidFill>
                <a:schemeClr val="dk1"/>
              </a:solidFill>
              <a:effectLst/>
              <a:latin typeface="+mn-lt"/>
              <a:ea typeface="+mn-ea"/>
              <a:cs typeface="+mn-cs"/>
            </a:rPr>
            <a:t> заменяются на </a:t>
          </a:r>
          <a:r>
            <a:rPr lang="en-US" sz="1100" b="1" i="0" baseline="0">
              <a:solidFill>
                <a:schemeClr val="dk1"/>
              </a:solidFill>
              <a:effectLst/>
              <a:latin typeface="+mn-lt"/>
              <a:ea typeface="+mn-ea"/>
              <a:cs typeface="+mn-cs"/>
            </a:rPr>
            <a:t>12M247</a:t>
          </a:r>
          <a:r>
            <a:rPr lang="ru-RU" sz="1100" b="0" i="0" baseline="0">
              <a:solidFill>
                <a:schemeClr val="dk1"/>
              </a:solidFill>
              <a:effectLst/>
              <a:latin typeface="+mn-lt"/>
              <a:ea typeface="+mn-ea"/>
              <a:cs typeface="+mn-cs"/>
            </a:rPr>
            <a:t>, </a:t>
          </a:r>
          <a:r>
            <a:rPr lang="en-US" sz="1100" b="1" i="0" baseline="0">
              <a:solidFill>
                <a:schemeClr val="dk1"/>
              </a:solidFill>
              <a:effectLst/>
              <a:latin typeface="+mn-lt"/>
              <a:ea typeface="+mn-ea"/>
              <a:cs typeface="+mn-cs"/>
            </a:rPr>
            <a:t>36M247</a:t>
          </a:r>
          <a:r>
            <a:rPr lang="en-US" sz="1100" b="0" i="0" baseline="0">
              <a:solidFill>
                <a:schemeClr val="dk1"/>
              </a:solidFill>
              <a:effectLst/>
              <a:latin typeface="+mn-lt"/>
              <a:ea typeface="+mn-ea"/>
              <a:cs typeface="+mn-cs"/>
            </a:rPr>
            <a:t> </a:t>
          </a:r>
          <a:r>
            <a:rPr lang="ru-RU" sz="1100" b="0" i="0" baseline="0">
              <a:solidFill>
                <a:schemeClr val="dk1"/>
              </a:solidFill>
              <a:effectLst/>
              <a:latin typeface="+mn-lt"/>
              <a:ea typeface="+mn-ea"/>
              <a:cs typeface="+mn-cs"/>
            </a:rPr>
            <a:t>соответственно.</a:t>
          </a:r>
          <a:endParaRPr lang="ru-RU">
            <a:effectLst/>
          </a:endParaRPr>
        </a:p>
        <a:p>
          <a:pPr eaLnBrk="1" fontAlgn="auto" latinLnBrk="0" hangingPunct="1"/>
          <a:endParaRPr lang="ru-RU">
            <a:effectLst/>
          </a:endParaRPr>
        </a:p>
        <a:p>
          <a:pPr algn="just"/>
          <a:endParaRPr lang="en-US" sz="1100" b="0" i="0" u="none" strike="noStrike" baseline="0">
            <a:solidFill>
              <a:schemeClr val="dk1"/>
            </a:solidFill>
            <a:latin typeface="+mn-lt"/>
            <a:ea typeface="+mn-ea"/>
            <a:cs typeface="Arial" panose="020B0604020202020204" pitchFamily="34" charset="0"/>
          </a:endParaRPr>
        </a:p>
      </xdr:txBody>
    </xdr:sp>
    <xdr:clientData/>
  </xdr:twoCellAnchor>
  <xdr:twoCellAnchor>
    <xdr:from>
      <xdr:col>2</xdr:col>
      <xdr:colOff>3960878</xdr:colOff>
      <xdr:row>23</xdr:row>
      <xdr:rowOff>8722</xdr:rowOff>
    </xdr:from>
    <xdr:to>
      <xdr:col>13</xdr:col>
      <xdr:colOff>33616</xdr:colOff>
      <xdr:row>31</xdr:row>
      <xdr:rowOff>340178</xdr:rowOff>
    </xdr:to>
    <xdr:sp macro="" textlink="">
      <xdr:nvSpPr>
        <xdr:cNvPr id="5" name="TextBox 4">
          <a:extLst>
            <a:ext uri="{FF2B5EF4-FFF2-40B4-BE49-F238E27FC236}">
              <a16:creationId xmlns:a16="http://schemas.microsoft.com/office/drawing/2014/main" xmlns="" id="{00000000-0008-0000-0300-000005000000}"/>
            </a:ext>
          </a:extLst>
        </xdr:cNvPr>
        <xdr:cNvSpPr txBox="1"/>
      </xdr:nvSpPr>
      <xdr:spPr>
        <a:xfrm>
          <a:off x="5776231" y="4995340"/>
          <a:ext cx="6483003" cy="45448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u-RU" sz="1100" b="0" i="0" baseline="0">
              <a:solidFill>
                <a:schemeClr val="dk1"/>
              </a:solidFill>
              <a:effectLst/>
              <a:latin typeface="+mn-lt"/>
              <a:ea typeface="+mn-ea"/>
              <a:cs typeface="+mn-cs"/>
            </a:rPr>
            <a:t>Продление технического сопровождения оформляется в виде сертификата на код активации технической поддержки. </a:t>
          </a:r>
          <a:r>
            <a:rPr lang="ru-RU" sz="1100">
              <a:solidFill>
                <a:schemeClr val="dk1"/>
              </a:solidFill>
              <a:effectLst/>
              <a:latin typeface="+mn-lt"/>
              <a:ea typeface="+mn-ea"/>
              <a:cs typeface="+mn-cs"/>
            </a:rPr>
            <a:t>Сертификат передается по УПД или товарной накладной по форме ТОРГ-12 с оформлением счета-фактуры.</a:t>
          </a:r>
          <a:endParaRPr lang="ru-RU">
            <a:effectLst/>
          </a:endParaRPr>
        </a:p>
        <a:p>
          <a:pPr algn="just" eaLnBrk="1" fontAlgn="auto" latinLnBrk="0" hangingPunct="1"/>
          <a:endParaRPr lang="ru-RU">
            <a:effectLst/>
          </a:endParaRPr>
        </a:p>
        <a:p>
          <a:pPr algn="just"/>
          <a:r>
            <a:rPr lang="ru-RU" sz="1100" b="0" i="0" baseline="0">
              <a:solidFill>
                <a:schemeClr val="dk1"/>
              </a:solidFill>
              <a:effectLst/>
              <a:latin typeface="+mn-lt"/>
              <a:ea typeface="+mn-ea"/>
              <a:cs typeface="+mn-cs"/>
            </a:rPr>
            <a:t>Стоимость последующего технического сопровождения (основной пакет) составляет 20% (15% для лицензий с артикулом </a:t>
          </a:r>
          <a:r>
            <a:rPr lang="en-US" sz="1100" b="0" i="0" baseline="0">
              <a:solidFill>
                <a:schemeClr val="dk1"/>
              </a:solidFill>
              <a:effectLst/>
              <a:latin typeface="+mn-lt"/>
              <a:ea typeface="+mn-ea"/>
              <a:cs typeface="+mn-cs"/>
            </a:rPr>
            <a:t>*</a:t>
          </a:r>
          <a:r>
            <a:rPr lang="ru-RU" sz="1100" b="0" i="0" baseline="0">
              <a:solidFill>
                <a:schemeClr val="dk1"/>
              </a:solidFill>
              <a:effectLst/>
              <a:latin typeface="+mn-lt"/>
              <a:ea typeface="+mn-ea"/>
              <a:cs typeface="+mn-cs"/>
            </a:rPr>
            <a:t>.36</a:t>
          </a:r>
          <a:r>
            <a:rPr lang="en-US" sz="1100" b="0" i="0" baseline="0">
              <a:solidFill>
                <a:schemeClr val="dk1"/>
              </a:solidFill>
              <a:effectLst/>
              <a:latin typeface="+mn-lt"/>
              <a:ea typeface="+mn-ea"/>
              <a:cs typeface="+mn-cs"/>
            </a:rPr>
            <a:t>M</a:t>
          </a:r>
          <a:r>
            <a:rPr lang="ru-RU" sz="1100" b="0" i="0" baseline="0">
              <a:solidFill>
                <a:schemeClr val="dk1"/>
              </a:solidFill>
              <a:effectLst/>
              <a:latin typeface="+mn-lt"/>
              <a:ea typeface="+mn-ea"/>
              <a:cs typeface="+mn-cs"/>
            </a:rPr>
            <a:t>) от стоимости лицензий в год. При оплате технического сопровождения (основной пакет) вперед на 3 года действует скидка – стоимость продления составит 55% (40% для лицензий с артикулом </a:t>
          </a:r>
          <a:r>
            <a:rPr lang="en-US" sz="1100" b="0" i="0" baseline="0">
              <a:solidFill>
                <a:schemeClr val="dk1"/>
              </a:solidFill>
              <a:effectLst/>
              <a:latin typeface="+mn-lt"/>
              <a:ea typeface="+mn-ea"/>
              <a:cs typeface="+mn-cs"/>
            </a:rPr>
            <a:t>*</a:t>
          </a:r>
          <a:r>
            <a:rPr lang="ru-RU" sz="1100" b="0" i="0" baseline="0">
              <a:solidFill>
                <a:schemeClr val="dk1"/>
              </a:solidFill>
              <a:effectLst/>
              <a:latin typeface="+mn-lt"/>
              <a:ea typeface="+mn-ea"/>
              <a:cs typeface="+mn-cs"/>
            </a:rPr>
            <a:t>.36</a:t>
          </a:r>
          <a:r>
            <a:rPr lang="en-US" sz="1100" b="0" i="0" baseline="0">
              <a:solidFill>
                <a:schemeClr val="dk1"/>
              </a:solidFill>
              <a:effectLst/>
              <a:latin typeface="+mn-lt"/>
              <a:ea typeface="+mn-ea"/>
              <a:cs typeface="+mn-cs"/>
            </a:rPr>
            <a:t>M</a:t>
          </a:r>
          <a:r>
            <a:rPr lang="ru-RU" sz="1100" b="0" i="0" baseline="0">
              <a:solidFill>
                <a:schemeClr val="dk1"/>
              </a:solidFill>
              <a:effectLst/>
              <a:latin typeface="+mn-lt"/>
              <a:ea typeface="+mn-ea"/>
              <a:cs typeface="+mn-cs"/>
            </a:rPr>
            <a:t>) от розничной стоимости лицензий. Стоимость последующего технического сопровождения (расширенный пакет «24х7») составляет 30% (22% для лицензий с артикулом </a:t>
          </a:r>
          <a:r>
            <a:rPr lang="en-US" sz="1100" b="0" i="0" baseline="0">
              <a:solidFill>
                <a:schemeClr val="dk1"/>
              </a:solidFill>
              <a:effectLst/>
              <a:latin typeface="+mn-lt"/>
              <a:ea typeface="+mn-ea"/>
              <a:cs typeface="+mn-cs"/>
            </a:rPr>
            <a:t>*</a:t>
          </a:r>
          <a:r>
            <a:rPr lang="ru-RU" sz="1100" b="0" i="0" baseline="0">
              <a:solidFill>
                <a:schemeClr val="dk1"/>
              </a:solidFill>
              <a:effectLst/>
              <a:latin typeface="+mn-lt"/>
              <a:ea typeface="+mn-ea"/>
              <a:cs typeface="+mn-cs"/>
            </a:rPr>
            <a:t>.36</a:t>
          </a:r>
          <a:r>
            <a:rPr lang="en-US" sz="1100" b="0" i="0" baseline="0">
              <a:solidFill>
                <a:schemeClr val="dk1"/>
              </a:solidFill>
              <a:effectLst/>
              <a:latin typeface="+mn-lt"/>
              <a:ea typeface="+mn-ea"/>
              <a:cs typeface="+mn-cs"/>
            </a:rPr>
            <a:t>M</a:t>
          </a:r>
          <a:r>
            <a:rPr lang="ru-RU" sz="1100" b="0" i="0" baseline="0">
              <a:solidFill>
                <a:schemeClr val="dk1"/>
              </a:solidFill>
              <a:effectLst/>
              <a:latin typeface="+mn-lt"/>
              <a:ea typeface="+mn-ea"/>
              <a:cs typeface="+mn-cs"/>
            </a:rPr>
            <a:t>) от стоимости лицензий в год. При оплате технического сопровождения (расширенный пакет «24х7») вперед на 3 года действует скидка – стоимость продления составит 80% (60% для лицензий с артикулом </a:t>
          </a:r>
          <a:r>
            <a:rPr lang="en-US" sz="1100" b="0" i="0" baseline="0">
              <a:solidFill>
                <a:schemeClr val="dk1"/>
              </a:solidFill>
              <a:effectLst/>
              <a:latin typeface="+mn-lt"/>
              <a:ea typeface="+mn-ea"/>
              <a:cs typeface="+mn-cs"/>
            </a:rPr>
            <a:t>*</a:t>
          </a:r>
          <a:r>
            <a:rPr lang="ru-RU" sz="1100" b="0" i="0" baseline="0">
              <a:solidFill>
                <a:schemeClr val="dk1"/>
              </a:solidFill>
              <a:effectLst/>
              <a:latin typeface="+mn-lt"/>
              <a:ea typeface="+mn-ea"/>
              <a:cs typeface="+mn-cs"/>
            </a:rPr>
            <a:t>.36</a:t>
          </a:r>
          <a:r>
            <a:rPr lang="en-US" sz="1100" b="0" i="0" baseline="0">
              <a:solidFill>
                <a:schemeClr val="dk1"/>
              </a:solidFill>
              <a:effectLst/>
              <a:latin typeface="+mn-lt"/>
              <a:ea typeface="+mn-ea"/>
              <a:cs typeface="+mn-cs"/>
            </a:rPr>
            <a:t>M</a:t>
          </a:r>
          <a:r>
            <a:rPr lang="ru-RU" sz="1100" b="0" i="0" baseline="0">
              <a:solidFill>
                <a:schemeClr val="dk1"/>
              </a:solidFill>
              <a:effectLst/>
              <a:latin typeface="+mn-lt"/>
              <a:ea typeface="+mn-ea"/>
              <a:cs typeface="+mn-cs"/>
            </a:rPr>
            <a:t>) от стоимости лицензий. При продлении технического сопровождения оплачивается также весь период с момента окончания гарантийного или технического сопровождения.</a:t>
          </a:r>
          <a:endParaRPr lang="en-US" sz="1100" b="0" i="0" baseline="0">
            <a:solidFill>
              <a:schemeClr val="dk1"/>
            </a:solidFill>
            <a:effectLst/>
            <a:latin typeface="+mn-lt"/>
            <a:ea typeface="+mn-ea"/>
            <a:cs typeface="+mn-cs"/>
          </a:endParaRPr>
        </a:p>
        <a:p>
          <a:pPr algn="just"/>
          <a:endParaRPr lang="ru-RU">
            <a:effectLst/>
          </a:endParaRPr>
        </a:p>
        <a:p>
          <a:pPr algn="just"/>
          <a:r>
            <a:rPr lang="ru-RU" sz="1100" b="0" i="0" baseline="0">
              <a:solidFill>
                <a:schemeClr val="dk1"/>
              </a:solidFill>
              <a:effectLst/>
              <a:latin typeface="+mn-lt"/>
              <a:ea typeface="+mn-ea"/>
              <a:cs typeface="+mn-cs"/>
            </a:rPr>
            <a:t>Стоимость технического сопровождения на устаревших инфраструктурах (при использовании операционных систем с завершившейся поддержкой от вендора, например, таких, как </a:t>
          </a:r>
          <a:r>
            <a:rPr lang="en-US" sz="1100" b="0" i="0" baseline="0">
              <a:solidFill>
                <a:schemeClr val="dk1"/>
              </a:solidFill>
              <a:effectLst/>
              <a:latin typeface="+mn-lt"/>
              <a:ea typeface="+mn-ea"/>
              <a:cs typeface="+mn-cs"/>
            </a:rPr>
            <a:t>Windows XP/2003 Server</a:t>
          </a:r>
          <a:r>
            <a:rPr lang="ru-RU" sz="1100" b="0" i="0" baseline="0">
              <a:solidFill>
                <a:schemeClr val="dk1"/>
              </a:solidFill>
              <a:effectLst/>
              <a:latin typeface="+mn-lt"/>
              <a:ea typeface="+mn-ea"/>
              <a:cs typeface="+mn-cs"/>
            </a:rPr>
            <a:t>/</a:t>
          </a:r>
          <a:r>
            <a:rPr lang="en-US" sz="1100" b="0" i="0" baseline="0">
              <a:solidFill>
                <a:schemeClr val="dk1"/>
              </a:solidFill>
              <a:effectLst/>
              <a:latin typeface="+mn-lt"/>
              <a:ea typeface="+mn-ea"/>
              <a:cs typeface="+mn-cs"/>
            </a:rPr>
            <a:t>Windows 7 </a:t>
          </a:r>
          <a:r>
            <a:rPr lang="ru-RU" sz="1100" b="0" i="0" baseline="0">
              <a:solidFill>
                <a:schemeClr val="dk1"/>
              </a:solidFill>
              <a:effectLst/>
              <a:latin typeface="+mn-lt"/>
              <a:ea typeface="+mn-ea"/>
              <a:cs typeface="+mn-cs"/>
            </a:rPr>
            <a:t>и т.д.</a:t>
          </a:r>
          <a:r>
            <a:rPr lang="en-US" sz="1100" b="0" i="0" baseline="0">
              <a:solidFill>
                <a:schemeClr val="dk1"/>
              </a:solidFill>
              <a:effectLst/>
              <a:latin typeface="+mn-lt"/>
              <a:ea typeface="+mn-ea"/>
              <a:cs typeface="+mn-cs"/>
            </a:rPr>
            <a:t>) </a:t>
          </a:r>
          <a:r>
            <a:rPr lang="ru-RU" sz="1100" b="0" i="0" baseline="0">
              <a:solidFill>
                <a:schemeClr val="dk1"/>
              </a:solidFill>
              <a:effectLst/>
              <a:latin typeface="+mn-lt"/>
              <a:ea typeface="+mn-ea"/>
              <a:cs typeface="+mn-cs"/>
            </a:rPr>
            <a:t>удваивается.</a:t>
          </a:r>
          <a:endParaRPr lang="en-US" sz="1100" b="0" i="0" baseline="0">
            <a:solidFill>
              <a:schemeClr val="dk1"/>
            </a:solidFill>
            <a:effectLst/>
            <a:latin typeface="+mn-lt"/>
            <a:ea typeface="+mn-ea"/>
            <a:cs typeface="+mn-cs"/>
          </a:endParaRPr>
        </a:p>
        <a:p>
          <a:pPr algn="just"/>
          <a:endParaRPr lang="ru-RU">
            <a:effectLst/>
          </a:endParaRPr>
        </a:p>
        <a:p>
          <a:pPr algn="just"/>
          <a:r>
            <a:rPr lang="ru-RU" sz="1100" b="0" i="0" baseline="0">
              <a:solidFill>
                <a:schemeClr val="dk1"/>
              </a:solidFill>
              <a:effectLst/>
              <a:latin typeface="+mn-lt"/>
              <a:ea typeface="+mn-ea"/>
              <a:cs typeface="+mn-cs"/>
            </a:rPr>
            <a:t>Пользователи программного обеспечения </a:t>
          </a:r>
          <a:r>
            <a:rPr lang="en-US" sz="1100" b="0" i="0" baseline="0">
              <a:solidFill>
                <a:schemeClr val="dk1"/>
              </a:solidFill>
              <a:effectLst/>
              <a:latin typeface="+mn-lt"/>
              <a:ea typeface="+mn-ea"/>
              <a:cs typeface="+mn-cs"/>
            </a:rPr>
            <a:t>Dallas Lock </a:t>
          </a:r>
          <a:r>
            <a:rPr lang="ru-RU" sz="1100" b="0" i="0" baseline="0">
              <a:solidFill>
                <a:schemeClr val="dk1"/>
              </a:solidFill>
              <a:effectLst/>
              <a:latin typeface="+mn-lt"/>
              <a:ea typeface="+mn-ea"/>
              <a:cs typeface="+mn-cs"/>
            </a:rPr>
            <a:t>в рамках гарантийного или непрерывно действующего технического сопровождения имеют право бесплатного обновления лицензий до следующей версии этого решения (с тем же объемом функциональности). Оплачивается только стоимость новых сертифицированных комплектов для установки и 1 год (3 года для лицензий с артикулом </a:t>
          </a:r>
          <a:r>
            <a:rPr lang="en-US" sz="1100" b="0" i="0" baseline="0">
              <a:solidFill>
                <a:schemeClr val="dk1"/>
              </a:solidFill>
              <a:effectLst/>
              <a:latin typeface="+mn-lt"/>
              <a:ea typeface="+mn-ea"/>
              <a:cs typeface="+mn-cs"/>
            </a:rPr>
            <a:t>*</a:t>
          </a:r>
          <a:r>
            <a:rPr lang="ru-RU" sz="1100" b="0" i="0" baseline="0">
              <a:solidFill>
                <a:schemeClr val="dk1"/>
              </a:solidFill>
              <a:effectLst/>
              <a:latin typeface="+mn-lt"/>
              <a:ea typeface="+mn-ea"/>
              <a:cs typeface="+mn-cs"/>
            </a:rPr>
            <a:t>.36</a:t>
          </a:r>
          <a:r>
            <a:rPr lang="en-US" sz="1100" b="0" i="0" baseline="0">
              <a:solidFill>
                <a:schemeClr val="dk1"/>
              </a:solidFill>
              <a:effectLst/>
              <a:latin typeface="+mn-lt"/>
              <a:ea typeface="+mn-ea"/>
              <a:cs typeface="+mn-cs"/>
            </a:rPr>
            <a:t>M</a:t>
          </a:r>
          <a:r>
            <a:rPr lang="ru-RU" sz="1100" b="0" i="0" baseline="0">
              <a:solidFill>
                <a:schemeClr val="dk1"/>
              </a:solidFill>
              <a:effectLst/>
              <a:latin typeface="+mn-lt"/>
              <a:ea typeface="+mn-ea"/>
              <a:cs typeface="+mn-cs"/>
            </a:rPr>
            <a:t>) технической поддержки.</a:t>
          </a:r>
          <a:endParaRPr lang="ru-RU">
            <a:effectLst/>
          </a:endParaRPr>
        </a:p>
        <a:p>
          <a:pPr algn="just">
            <a:lnSpc>
              <a:spcPct val="115000"/>
            </a:lnSpc>
            <a:spcAft>
              <a:spcPts val="0"/>
            </a:spcAft>
          </a:pPr>
          <a:endParaRPr lang="ru-RU" sz="1100">
            <a:effectLst/>
            <a:latin typeface="+mn-lt"/>
            <a:ea typeface="Calibri"/>
            <a:cs typeface="Times New Roman"/>
          </a:endParaRPr>
        </a:p>
      </xdr:txBody>
    </xdr:sp>
    <xdr:clientData/>
  </xdr:twoCellAnchor>
  <xdr:twoCellAnchor>
    <xdr:from>
      <xdr:col>1</xdr:col>
      <xdr:colOff>9525</xdr:colOff>
      <xdr:row>32</xdr:row>
      <xdr:rowOff>77160</xdr:rowOff>
    </xdr:from>
    <xdr:to>
      <xdr:col>12</xdr:col>
      <xdr:colOff>10584</xdr:colOff>
      <xdr:row>37</xdr:row>
      <xdr:rowOff>114201</xdr:rowOff>
    </xdr:to>
    <xdr:grpSp>
      <xdr:nvGrpSpPr>
        <xdr:cNvPr id="6" name="Группа 5">
          <a:extLst>
            <a:ext uri="{FF2B5EF4-FFF2-40B4-BE49-F238E27FC236}">
              <a16:creationId xmlns:a16="http://schemas.microsoft.com/office/drawing/2014/main" xmlns="" id="{00000000-0008-0000-0300-000006000000}"/>
            </a:ext>
          </a:extLst>
        </xdr:cNvPr>
        <xdr:cNvGrpSpPr/>
      </xdr:nvGrpSpPr>
      <xdr:grpSpPr>
        <a:xfrm>
          <a:off x="98425" y="12878760"/>
          <a:ext cx="12891559" cy="1967441"/>
          <a:chOff x="9525" y="13325475"/>
          <a:chExt cx="12985823" cy="1066800"/>
        </a:xfrm>
      </xdr:grpSpPr>
      <xdr:sp macro="" textlink="">
        <xdr:nvSpPr>
          <xdr:cNvPr id="7" name="TextBox 6">
            <a:extLst>
              <a:ext uri="{FF2B5EF4-FFF2-40B4-BE49-F238E27FC236}">
                <a16:creationId xmlns:a16="http://schemas.microsoft.com/office/drawing/2014/main" xmlns="" id="{00000000-0008-0000-0300-000007000000}"/>
              </a:ext>
            </a:extLst>
          </xdr:cNvPr>
          <xdr:cNvSpPr txBox="1"/>
        </xdr:nvSpPr>
        <xdr:spPr>
          <a:xfrm>
            <a:off x="9525" y="13363575"/>
            <a:ext cx="12985823" cy="1028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baseline="0">
                <a:solidFill>
                  <a:schemeClr val="dk1"/>
                </a:solidFill>
                <a:latin typeface="+mn-lt"/>
                <a:ea typeface="+mn-ea"/>
                <a:cs typeface="Arial" panose="020B0604020202020204" pitchFamily="34" charset="0"/>
              </a:rPr>
              <a:t>* «x» – </a:t>
            </a:r>
            <a:r>
              <a:rPr lang="ru-RU" sz="1100" b="0" i="0" u="none" strike="noStrike" baseline="0">
                <a:solidFill>
                  <a:schemeClr val="dk1"/>
                </a:solidFill>
                <a:latin typeface="+mn-lt"/>
                <a:ea typeface="+mn-ea"/>
                <a:cs typeface="Arial" panose="020B0604020202020204" pitchFamily="34" charset="0"/>
              </a:rPr>
              <a:t>диапазон приобретаемых лицензий по количеству рабочих станций, серверов</a:t>
            </a:r>
            <a:r>
              <a:rPr lang="ru-RU" sz="1100" b="0"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z» – </a:t>
            </a:r>
            <a:r>
              <a:rPr lang="ru-RU" sz="1100" b="0" i="0" baseline="0">
                <a:solidFill>
                  <a:schemeClr val="dk1"/>
                </a:solidFill>
                <a:effectLst/>
                <a:latin typeface="+mn-lt"/>
                <a:ea typeface="+mn-ea"/>
                <a:cs typeface="+mn-cs"/>
              </a:rPr>
              <a:t>срок оказания гарантийного сопровождения: </a:t>
            </a:r>
            <a:r>
              <a:rPr lang="en-US" sz="1100" b="0" i="0" baseline="0">
                <a:solidFill>
                  <a:schemeClr val="dk1"/>
                </a:solidFill>
                <a:effectLst/>
                <a:latin typeface="+mn-lt"/>
                <a:ea typeface="+mn-ea"/>
                <a:cs typeface="+mn-cs"/>
              </a:rPr>
              <a:t>12M - </a:t>
            </a:r>
            <a:r>
              <a:rPr lang="ru-RU" sz="1100" b="0" i="0" baseline="0">
                <a:solidFill>
                  <a:schemeClr val="dk1"/>
                </a:solidFill>
                <a:effectLst/>
                <a:latin typeface="+mn-lt"/>
                <a:ea typeface="+mn-ea"/>
                <a:cs typeface="+mn-cs"/>
              </a:rPr>
              <a:t>12 месяцев, 36</a:t>
            </a:r>
            <a:r>
              <a:rPr lang="en-US" sz="1100" b="0" i="0" baseline="0">
                <a:solidFill>
                  <a:schemeClr val="dk1"/>
                </a:solidFill>
                <a:effectLst/>
                <a:latin typeface="+mn-lt"/>
                <a:ea typeface="+mn-ea"/>
                <a:cs typeface="+mn-cs"/>
              </a:rPr>
              <a:t>M - </a:t>
            </a:r>
            <a:r>
              <a:rPr lang="ru-RU" sz="1100" b="0" i="0" baseline="0">
                <a:solidFill>
                  <a:schemeClr val="dk1"/>
                </a:solidFill>
                <a:effectLst/>
                <a:latin typeface="+mn-lt"/>
                <a:ea typeface="+mn-ea"/>
                <a:cs typeface="+mn-cs"/>
              </a:rPr>
              <a:t>36 месяцев.</a:t>
            </a:r>
            <a:endParaRPr lang="ru-RU" sz="1100" b="0" i="0" u="none" strike="noStrike" baseline="0">
              <a:solidFill>
                <a:schemeClr val="dk1"/>
              </a:solidFill>
              <a:latin typeface="+mn-lt"/>
              <a:ea typeface="+mn-ea"/>
              <a:cs typeface="Arial" panose="020B0604020202020204" pitchFamily="34" charset="0"/>
            </a:endParaRPr>
          </a:p>
          <a:p>
            <a:r>
              <a:rPr lang="ru-RU" sz="1100" b="0" i="0" u="none" strike="noStrike" baseline="0">
                <a:solidFill>
                  <a:schemeClr val="dk1"/>
                </a:solidFill>
                <a:latin typeface="+mn-lt"/>
                <a:ea typeface="+mn-ea"/>
                <a:cs typeface="Arial" panose="020B0604020202020204" pitchFamily="34" charset="0"/>
              </a:rPr>
              <a:t>** Поддержка МЭ (межсетевого экрана уровня хоста) в </a:t>
            </a:r>
            <a:r>
              <a:rPr lang="en-US" sz="1100" b="0" i="0" u="none" strike="noStrike" baseline="0">
                <a:solidFill>
                  <a:schemeClr val="dk1"/>
                </a:solidFill>
                <a:latin typeface="+mn-lt"/>
                <a:ea typeface="+mn-ea"/>
                <a:cs typeface="Arial" panose="020B0604020202020204" pitchFamily="34" charset="0"/>
              </a:rPr>
              <a:t>Dallas Lock Linux </a:t>
            </a:r>
            <a:r>
              <a:rPr lang="ru-RU" sz="1100" b="0" i="0" u="none" strike="noStrike" baseline="0">
                <a:solidFill>
                  <a:schemeClr val="dk1"/>
                </a:solidFill>
                <a:latin typeface="+mn-lt"/>
                <a:ea typeface="+mn-ea"/>
                <a:cs typeface="Arial" panose="020B0604020202020204" pitchFamily="34" charset="0"/>
              </a:rPr>
              <a:t>реализована. МЭ сертифицирован на соответствие требованиям ФСТЭК России (ИТ.МЭ.В4.ПЗ, УД4)</a:t>
            </a:r>
          </a:p>
          <a:p>
            <a:r>
              <a:rPr lang="ru-RU" sz="1100" b="0" i="0" u="none" strike="noStrike" baseline="0">
                <a:solidFill>
                  <a:schemeClr val="dk1"/>
                </a:solidFill>
                <a:latin typeface="+mn-lt"/>
                <a:ea typeface="+mn-ea"/>
                <a:cs typeface="Arial" panose="020B0604020202020204" pitchFamily="34" charset="0"/>
              </a:rPr>
              <a:t>*** На основании статьи № 149 п. 2 пп. 26 НК РФ стоимость передаваемых неисключительных прав на используемое программное обеспечение не облагается НДС.</a:t>
            </a:r>
          </a:p>
          <a:p>
            <a:r>
              <a:rPr lang="ru-RU" sz="1100" b="0" i="0" u="none" strike="noStrike" baseline="0">
                <a:solidFill>
                  <a:schemeClr val="dk1"/>
                </a:solidFill>
                <a:latin typeface="+mn-lt"/>
                <a:ea typeface="+mn-ea"/>
                <a:cs typeface="Arial" panose="020B0604020202020204" pitchFamily="34" charset="0"/>
              </a:rPr>
              <a:t>**** В стоимость входит НДС 20%.</a:t>
            </a:r>
          </a:p>
        </xdr:txBody>
      </xdr:sp>
      <xdr:cxnSp macro="">
        <xdr:nvCxnSpPr>
          <xdr:cNvPr id="8" name="Прямая соединительная линия 7">
            <a:extLst>
              <a:ext uri="{FF2B5EF4-FFF2-40B4-BE49-F238E27FC236}">
                <a16:creationId xmlns:a16="http://schemas.microsoft.com/office/drawing/2014/main" xmlns="" id="{00000000-0008-0000-0300-000008000000}"/>
              </a:ext>
            </a:extLst>
          </xdr:cNvPr>
          <xdr:cNvCxnSpPr/>
        </xdr:nvCxnSpPr>
        <xdr:spPr>
          <a:xfrm>
            <a:off x="76200" y="13325475"/>
            <a:ext cx="4838700" cy="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mc:AlternateContent xmlns:mc="http://schemas.openxmlformats.org/markup-compatibility/2006">
    <mc:Choice xmlns:a14="http://schemas.microsoft.com/office/drawing/2010/main" Requires="a14">
      <xdr:twoCellAnchor editAs="oneCell">
        <xdr:from>
          <xdr:col>2</xdr:col>
          <xdr:colOff>3765550</xdr:colOff>
          <xdr:row>5</xdr:row>
          <xdr:rowOff>88900</xdr:rowOff>
        </xdr:from>
        <xdr:to>
          <xdr:col>3</xdr:col>
          <xdr:colOff>50800</xdr:colOff>
          <xdr:row>7</xdr:row>
          <xdr:rowOff>0</xdr:rowOff>
        </xdr:to>
        <xdr:sp macro="" textlink="">
          <xdr:nvSpPr>
            <xdr:cNvPr id="4097" name="Check Box 1" hidden="1">
              <a:extLst>
                <a:ext uri="{63B3BB69-23CF-44E3-9099-C40C66FF867C}">
                  <a14:compatExt spid="_x0000_s4097"/>
                </a:ext>
              </a:extLst>
            </xdr:cNvPr>
            <xdr:cNvSpPr/>
          </xdr:nvSpPr>
          <xdr:spPr>
            <a:xfrm>
              <a:off x="0" y="0"/>
              <a:ext cx="0" cy="0"/>
            </a:xfrm>
            <a:prstGeom prst="rect">
              <a:avLst/>
            </a:prstGeom>
          </xdr:spPr>
        </xdr:sp>
        <xdr:clientData/>
      </xdr:twoCellAnchor>
    </mc:Choice>
    <mc:Fallback/>
  </mc:AlternateContent>
  <xdr:twoCellAnchor editAs="oneCell">
    <xdr:from>
      <xdr:col>3</xdr:col>
      <xdr:colOff>369794</xdr:colOff>
      <xdr:row>2</xdr:row>
      <xdr:rowOff>112058</xdr:rowOff>
    </xdr:from>
    <xdr:to>
      <xdr:col>3</xdr:col>
      <xdr:colOff>555553</xdr:colOff>
      <xdr:row>2</xdr:row>
      <xdr:rowOff>297817</xdr:rowOff>
    </xdr:to>
    <xdr:pic>
      <xdr:nvPicPr>
        <xdr:cNvPr id="10" name="Рисунок 9">
          <a:extLst>
            <a:ext uri="{FF2B5EF4-FFF2-40B4-BE49-F238E27FC236}">
              <a16:creationId xmlns:a16="http://schemas.microsoft.com/office/drawing/2014/main" xmlns="" id="{00000000-0008-0000-0300-00000A000000}"/>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6152029" y="1389529"/>
          <a:ext cx="185759" cy="185759"/>
        </a:xfrm>
        <a:prstGeom prst="rect">
          <a:avLst/>
        </a:prstGeom>
      </xdr:spPr>
    </xdr:pic>
    <xdr:clientData/>
  </xdr:twoCellAnchor>
  <xdr:twoCellAnchor>
    <xdr:from>
      <xdr:col>0</xdr:col>
      <xdr:colOff>0</xdr:colOff>
      <xdr:row>2</xdr:row>
      <xdr:rowOff>0</xdr:rowOff>
    </xdr:from>
    <xdr:to>
      <xdr:col>12</xdr:col>
      <xdr:colOff>57630</xdr:colOff>
      <xdr:row>3</xdr:row>
      <xdr:rowOff>8806</xdr:rowOff>
    </xdr:to>
    <xdr:sp macro="" textlink="">
      <xdr:nvSpPr>
        <xdr:cNvPr id="11" name="Прямоугольник 10">
          <a:hlinkClick xmlns:r="http://schemas.openxmlformats.org/officeDocument/2006/relationships" r:id="rId2"/>
          <a:extLst>
            <a:ext uri="{FF2B5EF4-FFF2-40B4-BE49-F238E27FC236}">
              <a16:creationId xmlns:a16="http://schemas.microsoft.com/office/drawing/2014/main" xmlns="" id="{00000000-0008-0000-0300-00000B000000}"/>
            </a:ext>
          </a:extLst>
        </xdr:cNvPr>
        <xdr:cNvSpPr/>
      </xdr:nvSpPr>
      <xdr:spPr>
        <a:xfrm>
          <a:off x="0" y="1277471"/>
          <a:ext cx="12193601" cy="378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mc:AlternateContent xmlns:mc="http://schemas.openxmlformats.org/markup-compatibility/2006">
    <mc:Choice xmlns:a14="http://schemas.microsoft.com/office/drawing/2010/main" Requires="a14">
      <xdr:twoCellAnchor editAs="oneCell">
        <xdr:from>
          <xdr:col>10</xdr:col>
          <xdr:colOff>533400</xdr:colOff>
          <xdr:row>5</xdr:row>
          <xdr:rowOff>88900</xdr:rowOff>
        </xdr:from>
        <xdr:to>
          <xdr:col>11</xdr:col>
          <xdr:colOff>76200</xdr:colOff>
          <xdr:row>7</xdr:row>
          <xdr:rowOff>0</xdr:rowOff>
        </xdr:to>
        <xdr:sp macro="" textlink="">
          <xdr:nvSpPr>
            <xdr:cNvPr id="4098" name="Check Box 2" hidden="1">
              <a:extLst>
                <a:ext uri="{63B3BB69-23CF-44E3-9099-C40C66FF867C}">
                  <a14:compatExt spid="_x0000_s4098"/>
                </a:ext>
              </a:extLst>
            </xdr:cNvPr>
            <xdr:cNvSpPr/>
          </xdr:nvSpPr>
          <xdr:spPr>
            <a:xfrm>
              <a:off x="0" y="0"/>
              <a:ext cx="0" cy="0"/>
            </a:xfrm>
            <a:prstGeom prst="rect">
              <a:avLst/>
            </a:prstGeom>
          </xdr:spPr>
        </xdr:sp>
        <xdr:clientData/>
      </xdr:twoCellAnchor>
    </mc:Choice>
    <mc:Fallback/>
  </mc:AlternateContent>
  <xdr:twoCellAnchor editAs="oneCell">
    <xdr:from>
      <xdr:col>0</xdr:col>
      <xdr:colOff>0</xdr:colOff>
      <xdr:row>21</xdr:row>
      <xdr:rowOff>99732</xdr:rowOff>
    </xdr:from>
    <xdr:to>
      <xdr:col>13</xdr:col>
      <xdr:colOff>0</xdr:colOff>
      <xdr:row>21</xdr:row>
      <xdr:rowOff>641346</xdr:rowOff>
    </xdr:to>
    <xdr:pic>
      <xdr:nvPicPr>
        <xdr:cNvPr id="9" name="Рисунок 8">
          <a:extLst>
            <a:ext uri="{FF2B5EF4-FFF2-40B4-BE49-F238E27FC236}">
              <a16:creationId xmlns:a16="http://schemas.microsoft.com/office/drawing/2014/main" xmlns="" id="{00000000-0008-0000-03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7386357"/>
          <a:ext cx="12487275" cy="54161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3746500</xdr:colOff>
          <xdr:row>17</xdr:row>
          <xdr:rowOff>107950</xdr:rowOff>
        </xdr:from>
        <xdr:to>
          <xdr:col>2</xdr:col>
          <xdr:colOff>3917950</xdr:colOff>
          <xdr:row>18</xdr:row>
          <xdr:rowOff>184150</xdr:rowOff>
        </xdr:to>
        <xdr:sp macro="" textlink="">
          <xdr:nvSpPr>
            <xdr:cNvPr id="4103" name="Check Box 7" hidden="1">
              <a:extLst>
                <a:ext uri="{63B3BB69-23CF-44E3-9099-C40C66FF867C}">
                  <a14:compatExt spid="_x0000_s4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495300</xdr:colOff>
          <xdr:row>17</xdr:row>
          <xdr:rowOff>107950</xdr:rowOff>
        </xdr:from>
        <xdr:to>
          <xdr:col>11</xdr:col>
          <xdr:colOff>19050</xdr:colOff>
          <xdr:row>18</xdr:row>
          <xdr:rowOff>184150</xdr:rowOff>
        </xdr:to>
        <xdr:sp macro="" textlink="">
          <xdr:nvSpPr>
            <xdr:cNvPr id="4104" name="Check Box 8" hidden="1">
              <a:extLst>
                <a:ext uri="{63B3BB69-23CF-44E3-9099-C40C66FF867C}">
                  <a14:compatExt spid="_x0000_s4104"/>
                </a:ext>
              </a:extLst>
            </xdr:cNvPr>
            <xdr:cNvSpPr/>
          </xdr:nvSpPr>
          <xdr:spPr>
            <a:xfrm>
              <a:off x="0" y="0"/>
              <a:ext cx="0" cy="0"/>
            </a:xfrm>
            <a:prstGeom prst="rect">
              <a:avLst/>
            </a:prstGeom>
          </xdr:spPr>
        </xdr:sp>
        <xdr:clientData/>
      </xdr:twoCellAnchor>
    </mc:Choice>
    <mc:Fallback/>
  </mc:AlternateContent>
  <xdr:twoCellAnchor>
    <xdr:from>
      <xdr:col>0</xdr:col>
      <xdr:colOff>0</xdr:colOff>
      <xdr:row>19</xdr:row>
      <xdr:rowOff>518583</xdr:rowOff>
    </xdr:from>
    <xdr:to>
      <xdr:col>3</xdr:col>
      <xdr:colOff>179915</xdr:colOff>
      <xdr:row>21</xdr:row>
      <xdr:rowOff>52915</xdr:rowOff>
    </xdr:to>
    <xdr:sp macro="" textlink="">
      <xdr:nvSpPr>
        <xdr:cNvPr id="14" name="Прямоугольник 13">
          <a:hlinkClick xmlns:r="http://schemas.openxmlformats.org/officeDocument/2006/relationships" r:id="rId4"/>
          <a:extLst>
            <a:ext uri="{FF2B5EF4-FFF2-40B4-BE49-F238E27FC236}">
              <a16:creationId xmlns:a16="http://schemas.microsoft.com/office/drawing/2014/main" xmlns="" id="{00000000-0008-0000-0300-00000E000000}"/>
            </a:ext>
          </a:extLst>
        </xdr:cNvPr>
        <xdr:cNvSpPr/>
      </xdr:nvSpPr>
      <xdr:spPr>
        <a:xfrm>
          <a:off x="0" y="8110008"/>
          <a:ext cx="5952065" cy="27728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latin typeface="+mn-lt"/>
              <a:cs typeface="Arial" panose="020B0604020202020204" pitchFamily="34" charset="0"/>
            </a:rPr>
            <a:t>*</a:t>
          </a:r>
          <a:r>
            <a:rPr lang="ru-RU" sz="1100" b="1">
              <a:latin typeface="+mn-lt"/>
              <a:cs typeface="Arial" panose="020B0604020202020204" pitchFamily="34" charset="0"/>
            </a:rPr>
            <a:t>БОЛЕЕ ПОЛНЫЙ СПИСОК ВАРИАНТОВ ЕЦУ ВО ВКЛАДКЕ ЕЦУ</a:t>
          </a:r>
          <a:r>
            <a:rPr lang="ru-RU" sz="1100" b="1" baseline="0">
              <a:latin typeface="+mn-lt"/>
              <a:cs typeface="Arial" panose="020B0604020202020204" pitchFamily="34" charset="0"/>
            </a:rPr>
            <a:t> </a:t>
          </a:r>
          <a:r>
            <a:rPr lang="en-US" sz="1100" b="1" baseline="0">
              <a:latin typeface="+mn-lt"/>
              <a:cs typeface="Arial" panose="020B0604020202020204" pitchFamily="34" charset="0"/>
            </a:rPr>
            <a:t>DALLAS LOCK      </a:t>
          </a:r>
          <a:r>
            <a:rPr lang="en-US" sz="1100" b="1">
              <a:latin typeface="+mn-lt"/>
              <a:cs typeface="Arial" panose="020B0604020202020204" pitchFamily="34" charset="0"/>
            </a:rPr>
            <a:t>&gt;&gt;</a:t>
          </a:r>
          <a:endParaRPr lang="ru-RU" sz="1100" b="1">
            <a:latin typeface="+mn-lt"/>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194179</xdr:colOff>
      <xdr:row>10</xdr:row>
      <xdr:rowOff>9525</xdr:rowOff>
    </xdr:from>
    <xdr:to>
      <xdr:col>2</xdr:col>
      <xdr:colOff>194179</xdr:colOff>
      <xdr:row>14</xdr:row>
      <xdr:rowOff>314325</xdr:rowOff>
    </xdr:to>
    <xdr:cxnSp macro="">
      <xdr:nvCxnSpPr>
        <xdr:cNvPr id="32" name="Прямая соединительная линия 31">
          <a:extLst>
            <a:ext uri="{FF2B5EF4-FFF2-40B4-BE49-F238E27FC236}">
              <a16:creationId xmlns:a16="http://schemas.microsoft.com/office/drawing/2014/main" xmlns="" id="{00000000-0008-0000-0400-000020000000}"/>
            </a:ext>
          </a:extLst>
        </xdr:cNvPr>
        <xdr:cNvCxnSpPr/>
      </xdr:nvCxnSpPr>
      <xdr:spPr>
        <a:xfrm>
          <a:off x="277005" y="4531829"/>
          <a:ext cx="0" cy="2872409"/>
        </a:xfrm>
        <a:prstGeom prst="line">
          <a:avLst/>
        </a:prstGeom>
        <a:ln w="19050">
          <a:solidFill>
            <a:schemeClr val="bg1">
              <a:lumMod val="50000"/>
            </a:schemeClr>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9525</xdr:colOff>
      <xdr:row>37</xdr:row>
      <xdr:rowOff>38099</xdr:rowOff>
    </xdr:from>
    <xdr:to>
      <xdr:col>4</xdr:col>
      <xdr:colOff>0</xdr:colOff>
      <xdr:row>73</xdr:row>
      <xdr:rowOff>63501</xdr:rowOff>
    </xdr:to>
    <xdr:sp macro="" textlink="">
      <xdr:nvSpPr>
        <xdr:cNvPr id="4" name="TextBox 3">
          <a:extLst>
            <a:ext uri="{FF2B5EF4-FFF2-40B4-BE49-F238E27FC236}">
              <a16:creationId xmlns:a16="http://schemas.microsoft.com/office/drawing/2014/main" xmlns="" id="{00000000-0008-0000-0400-000004000000}"/>
            </a:ext>
          </a:extLst>
        </xdr:cNvPr>
        <xdr:cNvSpPr txBox="1"/>
      </xdr:nvSpPr>
      <xdr:spPr>
        <a:xfrm>
          <a:off x="178858" y="12335932"/>
          <a:ext cx="5737225" cy="688340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baseline="0">
              <a:solidFill>
                <a:schemeClr val="dk1"/>
              </a:solidFill>
              <a:effectLst/>
              <a:latin typeface="+mn-lt"/>
              <a:ea typeface="+mn-ea"/>
              <a:cs typeface="+mn-cs"/>
            </a:rPr>
            <a:t>Dallas Lock 8.0-K </a:t>
          </a:r>
          <a:endParaRPr lang="ru-RU" sz="1100" b="1" i="0" baseline="0">
            <a:solidFill>
              <a:schemeClr val="dk1"/>
            </a:solidFill>
            <a:effectLst/>
            <a:latin typeface="+mn-lt"/>
            <a:ea typeface="+mn-ea"/>
            <a:cs typeface="+mn-cs"/>
          </a:endParaRPr>
        </a:p>
        <a:p>
          <a:pPr algn="just"/>
          <a:r>
            <a:rPr lang="ru-RU" sz="1100" b="0" i="0" baseline="0">
              <a:solidFill>
                <a:schemeClr val="dk1"/>
              </a:solidFill>
              <a:effectLst/>
              <a:latin typeface="+mn-lt"/>
              <a:ea typeface="+mn-ea"/>
              <a:cs typeface="+mn-cs"/>
            </a:rPr>
            <a:t>Правило формирования цены на комплекты с </a:t>
          </a:r>
          <a:r>
            <a:rPr lang="en-US" sz="1100" b="0" i="0" baseline="0">
              <a:solidFill>
                <a:schemeClr val="dk1"/>
              </a:solidFill>
              <a:effectLst/>
              <a:latin typeface="+mn-lt"/>
              <a:ea typeface="+mn-ea"/>
              <a:cs typeface="+mn-cs"/>
            </a:rPr>
            <a:t>Dallas Lock 8.0-K</a:t>
          </a:r>
          <a:r>
            <a:rPr lang="ru-RU" sz="1100" b="0"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Dallas Lock-</a:t>
          </a:r>
          <a:r>
            <a:rPr lang="ru-RU" sz="1100" b="0" i="0" baseline="0">
              <a:solidFill>
                <a:schemeClr val="dk1"/>
              </a:solidFill>
              <a:effectLst/>
              <a:latin typeface="+mn-lt"/>
              <a:ea typeface="+mn-ea"/>
              <a:cs typeface="+mn-cs"/>
            </a:rPr>
            <a:t>С Базовый суммируется со стоимостью дополнительных модулей. Сертифицированный комплект для установки СЗИ </a:t>
          </a:r>
          <a:r>
            <a:rPr lang="en-US" sz="1100" b="0" i="0" baseline="0">
              <a:solidFill>
                <a:schemeClr val="dk1"/>
              </a:solidFill>
              <a:effectLst/>
              <a:latin typeface="+mn-lt"/>
              <a:ea typeface="+mn-ea"/>
              <a:cs typeface="+mn-cs"/>
            </a:rPr>
            <a:t>Dallas Lock</a:t>
          </a:r>
          <a:r>
            <a:rPr lang="ru-RU" sz="1100" b="0" i="0" baseline="0">
              <a:solidFill>
                <a:schemeClr val="dk1"/>
              </a:solidFill>
              <a:effectLst/>
              <a:latin typeface="+mn-lt"/>
              <a:ea typeface="+mn-ea"/>
              <a:cs typeface="+mn-cs"/>
            </a:rPr>
            <a:t> 8.0-К</a:t>
          </a:r>
          <a:r>
            <a:rPr lang="en-US" sz="1100" b="0" i="0" baseline="0">
              <a:solidFill>
                <a:schemeClr val="dk1"/>
              </a:solidFill>
              <a:effectLst/>
              <a:latin typeface="+mn-lt"/>
              <a:ea typeface="+mn-ea"/>
              <a:cs typeface="+mn-cs"/>
            </a:rPr>
            <a:t> </a:t>
          </a:r>
          <a:r>
            <a:rPr lang="ru-RU" sz="1100" b="0" i="0" baseline="0">
              <a:solidFill>
                <a:schemeClr val="dk1"/>
              </a:solidFill>
              <a:effectLst/>
              <a:latin typeface="+mn-lt"/>
              <a:ea typeface="+mn-ea"/>
              <a:cs typeface="+mn-cs"/>
            </a:rPr>
            <a:t>на необходимое количество рабочих мест приобретается отдельно. </a:t>
          </a:r>
        </a:p>
        <a:p>
          <a:pPr algn="just"/>
          <a:endParaRPr lang="ru-RU" sz="1100" b="0" i="0" baseline="0">
            <a:solidFill>
              <a:schemeClr val="dk1"/>
            </a:solidFill>
            <a:effectLst/>
            <a:latin typeface="+mn-lt"/>
            <a:ea typeface="+mn-ea"/>
            <a:cs typeface="+mn-cs"/>
          </a:endParaRPr>
        </a:p>
        <a:p>
          <a:pPr marL="0" marR="0" lvl="0" indent="0" algn="just" defTabSz="914400" eaLnBrk="1" fontAlgn="auto" latinLnBrk="0" hangingPunct="1">
            <a:lnSpc>
              <a:spcPct val="100000"/>
            </a:lnSpc>
            <a:spcBef>
              <a:spcPts val="0"/>
            </a:spcBef>
            <a:spcAft>
              <a:spcPts val="0"/>
            </a:spcAft>
            <a:buClrTx/>
            <a:buSzTx/>
            <a:buFontTx/>
            <a:buNone/>
            <a:tabLst/>
            <a:defRPr/>
          </a:pPr>
          <a:r>
            <a:rPr lang="en-US" sz="1100" b="1" i="0" baseline="0">
              <a:solidFill>
                <a:srgbClr val="FF0000"/>
              </a:solidFill>
              <a:effectLst/>
              <a:latin typeface="+mn-lt"/>
              <a:ea typeface="+mn-ea"/>
              <a:cs typeface="+mn-cs"/>
            </a:rPr>
            <a:t>Dallas Lock Linux/Dallas Lock 8.0-K. </a:t>
          </a:r>
          <a:r>
            <a:rPr lang="ru-RU" sz="1100" b="1" i="0" baseline="0">
              <a:solidFill>
                <a:srgbClr val="FF0000"/>
              </a:solidFill>
              <a:effectLst/>
              <a:latin typeface="+mn-lt"/>
              <a:ea typeface="+mn-ea"/>
              <a:cs typeface="+mn-cs"/>
            </a:rPr>
            <a:t>Право на использование (универсальная лицензия) </a:t>
          </a:r>
          <a:endParaRPr lang="ru-RU">
            <a:solidFill>
              <a:srgbClr val="FF0000"/>
            </a:solidFill>
            <a:effectLst/>
          </a:endParaRPr>
        </a:p>
        <a:p>
          <a:pPr algn="just"/>
          <a:r>
            <a:rPr lang="ru-RU" sz="1100" b="0" i="0" baseline="0">
              <a:solidFill>
                <a:schemeClr val="dk1"/>
              </a:solidFill>
              <a:effectLst/>
              <a:latin typeface="+mn-lt"/>
              <a:ea typeface="+mn-ea"/>
              <a:cs typeface="+mn-cs"/>
            </a:rPr>
            <a:t>См. в разделе прайса </a:t>
          </a:r>
          <a:r>
            <a:rPr lang="en-US" sz="1100" b="0" i="0" baseline="0">
              <a:solidFill>
                <a:schemeClr val="dk1"/>
              </a:solidFill>
              <a:effectLst/>
              <a:latin typeface="+mn-lt"/>
              <a:ea typeface="+mn-ea"/>
              <a:cs typeface="+mn-cs"/>
            </a:rPr>
            <a:t>Dallas Lock Linux</a:t>
          </a:r>
          <a:r>
            <a:rPr lang="ru-RU" sz="1100" b="0" i="0" baseline="0">
              <a:solidFill>
                <a:schemeClr val="dk1"/>
              </a:solidFill>
              <a:effectLst/>
              <a:latin typeface="+mn-lt"/>
              <a:ea typeface="+mn-ea"/>
              <a:cs typeface="+mn-cs"/>
            </a:rPr>
            <a:t>.</a:t>
          </a:r>
        </a:p>
        <a:p>
          <a:endParaRPr lang="ru-RU" sz="1100" b="1" i="0" baseline="0">
            <a:solidFill>
              <a:schemeClr val="dk1"/>
            </a:solidFill>
            <a:effectLst/>
            <a:latin typeface="+mn-lt"/>
            <a:ea typeface="+mn-ea"/>
            <a:cs typeface="+mn-cs"/>
          </a:endParaRPr>
        </a:p>
        <a:p>
          <a:r>
            <a:rPr lang="en-US" sz="1100" b="1" i="0" baseline="0">
              <a:solidFill>
                <a:schemeClr val="dk1"/>
              </a:solidFill>
              <a:effectLst/>
              <a:latin typeface="+mn-lt"/>
              <a:ea typeface="+mn-ea"/>
              <a:cs typeface="+mn-cs"/>
            </a:rPr>
            <a:t>Dallas Lock 8.0</a:t>
          </a:r>
          <a:r>
            <a:rPr lang="ru-RU" sz="1100" b="1" i="0" baseline="0">
              <a:solidFill>
                <a:schemeClr val="dk1"/>
              </a:solidFill>
              <a:effectLst/>
              <a:latin typeface="+mn-lt"/>
              <a:ea typeface="+mn-ea"/>
              <a:cs typeface="+mn-cs"/>
            </a:rPr>
            <a:t>-К</a:t>
          </a:r>
          <a:r>
            <a:rPr lang="en-US" sz="1100" b="1" i="0" baseline="0">
              <a:solidFill>
                <a:schemeClr val="dk1"/>
              </a:solidFill>
              <a:effectLst/>
              <a:latin typeface="+mn-lt"/>
              <a:ea typeface="+mn-ea"/>
              <a:cs typeface="+mn-cs"/>
            </a:rPr>
            <a:t>. </a:t>
          </a:r>
          <a:r>
            <a:rPr lang="ru-RU" sz="1100" b="1" i="0" baseline="0">
              <a:solidFill>
                <a:schemeClr val="dk1"/>
              </a:solidFill>
              <a:effectLst/>
              <a:latin typeface="+mn-lt"/>
              <a:ea typeface="+mn-ea"/>
              <a:cs typeface="+mn-cs"/>
            </a:rPr>
            <a:t>Сертифицированный комплект для установки</a:t>
          </a:r>
          <a:endParaRPr lang="ru-RU">
            <a:effectLst/>
          </a:endParaRPr>
        </a:p>
        <a:p>
          <a:pPr algn="just"/>
          <a:r>
            <a:rPr lang="ru-RU" sz="1100" b="0" i="0" baseline="0">
              <a:solidFill>
                <a:schemeClr val="dk1"/>
              </a:solidFill>
              <a:effectLst/>
              <a:latin typeface="+mn-lt"/>
              <a:ea typeface="+mn-ea"/>
              <a:cs typeface="+mn-cs"/>
            </a:rPr>
            <a:t>Компакт-диск с ПО </a:t>
          </a:r>
          <a:r>
            <a:rPr lang="en-US" sz="1100" b="0" i="0" baseline="0">
              <a:solidFill>
                <a:schemeClr val="dk1"/>
              </a:solidFill>
              <a:effectLst/>
              <a:latin typeface="+mn-lt"/>
              <a:ea typeface="+mn-ea"/>
              <a:cs typeface="+mn-cs"/>
            </a:rPr>
            <a:t>Dallas Lock 8.0 (</a:t>
          </a:r>
          <a:r>
            <a:rPr lang="ru-RU" sz="1100" b="0" i="0" baseline="0">
              <a:solidFill>
                <a:schemeClr val="dk1"/>
              </a:solidFill>
              <a:effectLst/>
              <a:latin typeface="+mn-lt"/>
              <a:ea typeface="+mn-ea"/>
              <a:cs typeface="+mn-cs"/>
            </a:rPr>
            <a:t>соответствующей версии) и документацией в электронном виде; формуляр; копия сертификата ФСТЭК России; краткое руководство.</a:t>
          </a:r>
          <a:endParaRPr lang="ru-RU">
            <a:effectLst/>
          </a:endParaRPr>
        </a:p>
        <a:p>
          <a:endParaRPr lang="ru-RU" sz="1100" b="1" i="0" baseline="0">
            <a:solidFill>
              <a:schemeClr val="dk1"/>
            </a:solidFill>
            <a:effectLst/>
            <a:latin typeface="+mn-lt"/>
            <a:ea typeface="+mn-ea"/>
            <a:cs typeface="+mn-cs"/>
          </a:endParaRPr>
        </a:p>
        <a:p>
          <a:r>
            <a:rPr lang="ru-RU" sz="1100" b="1" i="0" baseline="0">
              <a:solidFill>
                <a:schemeClr val="dk1"/>
              </a:solidFill>
              <a:effectLst/>
              <a:latin typeface="+mn-lt"/>
              <a:ea typeface="+mn-ea"/>
              <a:cs typeface="+mn-cs"/>
            </a:rPr>
            <a:t>Терминальное подключение для </a:t>
          </a:r>
          <a:r>
            <a:rPr lang="en-US" sz="1100" b="1" i="0" baseline="0">
              <a:solidFill>
                <a:schemeClr val="dk1"/>
              </a:solidFill>
              <a:effectLst/>
              <a:latin typeface="+mn-lt"/>
              <a:ea typeface="+mn-ea"/>
              <a:cs typeface="+mn-cs"/>
            </a:rPr>
            <a:t>Dallas Lock 8.0-K. </a:t>
          </a:r>
          <a:r>
            <a:rPr lang="ru-RU" sz="1100" b="1" i="0" baseline="0">
              <a:solidFill>
                <a:schemeClr val="dk1"/>
              </a:solidFill>
              <a:effectLst/>
              <a:latin typeface="+mn-lt"/>
              <a:ea typeface="+mn-ea"/>
              <a:cs typeface="+mn-cs"/>
            </a:rPr>
            <a:t>Право на использование</a:t>
          </a:r>
          <a:endParaRPr lang="ru-RU">
            <a:effectLst/>
          </a:endParaRPr>
        </a:p>
        <a:p>
          <a:pPr algn="just"/>
          <a:r>
            <a:rPr lang="ru-RU" sz="1100" b="0" i="0" baseline="0">
              <a:solidFill>
                <a:schemeClr val="dk1"/>
              </a:solidFill>
              <a:effectLst/>
              <a:latin typeface="+mn-lt"/>
              <a:ea typeface="+mn-ea"/>
              <a:cs typeface="+mn-cs"/>
            </a:rPr>
            <a:t>Комплект поставки: лицензионный </a:t>
          </a:r>
          <a:r>
            <a:rPr lang="en-US" sz="1100" b="0" i="0" baseline="0">
              <a:solidFill>
                <a:schemeClr val="dk1"/>
              </a:solidFill>
              <a:effectLst/>
              <a:latin typeface="+mn-lt"/>
              <a:ea typeface="+mn-ea"/>
              <a:cs typeface="+mn-cs"/>
            </a:rPr>
            <a:t>USB-</a:t>
          </a:r>
          <a:r>
            <a:rPr lang="ru-RU" sz="1100" b="0" i="0" baseline="0">
              <a:solidFill>
                <a:schemeClr val="dk1"/>
              </a:solidFill>
              <a:effectLst/>
              <a:latin typeface="+mn-lt"/>
              <a:ea typeface="+mn-ea"/>
              <a:cs typeface="+mn-cs"/>
            </a:rPr>
            <a:t>ключ с указанием максимального количества терминальных подключений.</a:t>
          </a:r>
          <a:endParaRPr lang="ru-RU">
            <a:effectLst/>
          </a:endParaRPr>
        </a:p>
        <a:p>
          <a:pPr algn="just"/>
          <a:endParaRPr lang="ru-RU" sz="1100" b="0" i="0" u="none" strike="noStrike" baseline="0">
            <a:solidFill>
              <a:schemeClr val="dk1"/>
            </a:solidFill>
            <a:latin typeface="Arial" panose="020B0604020202020204" pitchFamily="34" charset="0"/>
            <a:ea typeface="+mn-ea"/>
            <a:cs typeface="Arial" panose="020B0604020202020204" pitchFamily="34" charset="0"/>
          </a:endParaRPr>
        </a:p>
        <a:p>
          <a:r>
            <a:rPr lang="ru-RU" sz="1100" b="1" i="0" baseline="0">
              <a:solidFill>
                <a:schemeClr val="dk1"/>
              </a:solidFill>
              <a:effectLst/>
              <a:latin typeface="+mn-lt"/>
              <a:ea typeface="+mn-ea"/>
              <a:cs typeface="+mn-cs"/>
            </a:rPr>
            <a:t>Техническая поддержка</a:t>
          </a:r>
          <a:endParaRPr lang="ru-RU">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ru-RU" sz="1100" b="0" i="0" baseline="0">
              <a:solidFill>
                <a:schemeClr val="dk1"/>
              </a:solidFill>
              <a:effectLst/>
              <a:latin typeface="+mn-lt"/>
              <a:ea typeface="+mn-ea"/>
              <a:cs typeface="+mn-cs"/>
            </a:rPr>
            <a:t>При первичном приобретении гарантийное сопровождение (основной пакет) в течение 1 года включено в стоимость (окончание артикула </a:t>
          </a:r>
          <a:r>
            <a:rPr lang="en-US" sz="1100" b="1" i="0" baseline="0">
              <a:solidFill>
                <a:schemeClr val="dk1"/>
              </a:solidFill>
              <a:effectLst/>
              <a:latin typeface="+mn-lt"/>
              <a:ea typeface="+mn-ea"/>
              <a:cs typeface="+mn-cs"/>
            </a:rPr>
            <a:t>z = 12M</a:t>
          </a:r>
          <a:r>
            <a:rPr lang="ru-RU" sz="1100" b="0" i="0" baseline="0">
              <a:solidFill>
                <a:schemeClr val="dk1"/>
              </a:solidFill>
              <a:effectLst/>
              <a:latin typeface="+mn-lt"/>
              <a:ea typeface="+mn-ea"/>
              <a:cs typeface="+mn-cs"/>
            </a:rPr>
            <a:t>).</a:t>
          </a:r>
          <a:r>
            <a:rPr lang="en-US" sz="1100" b="0" i="0" baseline="0">
              <a:solidFill>
                <a:schemeClr val="dk1"/>
              </a:solidFill>
              <a:effectLst/>
              <a:latin typeface="+mn-lt"/>
              <a:ea typeface="+mn-ea"/>
              <a:cs typeface="+mn-cs"/>
            </a:rPr>
            <a:t> </a:t>
          </a:r>
          <a:r>
            <a:rPr lang="ru-RU" sz="1100" b="0" i="0" baseline="0">
              <a:solidFill>
                <a:schemeClr val="dk1"/>
              </a:solidFill>
              <a:effectLst/>
              <a:latin typeface="+mn-lt"/>
              <a:ea typeface="+mn-ea"/>
              <a:cs typeface="+mn-cs"/>
            </a:rPr>
            <a:t>В случае приобретения лицензий с гарантийным сопровождением (основной пакет) на 3 года, стоимость лицензии умножается на коэффициент </a:t>
          </a:r>
          <a:r>
            <a:rPr lang="ru-RU" sz="1100" b="1" i="0" baseline="0">
              <a:solidFill>
                <a:schemeClr val="dk1"/>
              </a:solidFill>
              <a:effectLst/>
              <a:latin typeface="+mn-lt"/>
              <a:ea typeface="+mn-ea"/>
              <a:cs typeface="+mn-cs"/>
            </a:rPr>
            <a:t>1,35</a:t>
          </a:r>
          <a:r>
            <a:rPr lang="ru-RU" sz="1100" b="0" i="0" baseline="0">
              <a:solidFill>
                <a:schemeClr val="dk1"/>
              </a:solidFill>
              <a:effectLst/>
              <a:latin typeface="+mn-lt"/>
              <a:ea typeface="+mn-ea"/>
              <a:cs typeface="+mn-cs"/>
            </a:rPr>
            <a:t> (</a:t>
          </a:r>
          <a:r>
            <a:rPr lang="en-US" sz="1100" b="1" i="0" baseline="0">
              <a:solidFill>
                <a:schemeClr val="dk1"/>
              </a:solidFill>
              <a:effectLst/>
              <a:latin typeface="+mn-lt"/>
              <a:ea typeface="+mn-ea"/>
              <a:cs typeface="+mn-cs"/>
            </a:rPr>
            <a:t>z = 36M</a:t>
          </a:r>
          <a:r>
            <a:rPr lang="ru-RU" sz="1100" b="0" i="0" baseline="0">
              <a:solidFill>
                <a:schemeClr val="dk1"/>
              </a:solidFill>
              <a:effectLst/>
              <a:latin typeface="+mn-lt"/>
              <a:ea typeface="+mn-ea"/>
              <a:cs typeface="+mn-cs"/>
            </a:rPr>
            <a:t>). При первичном приобретении с техническим сопровождением расширенного пакета «24х7» окончания артикулов </a:t>
          </a:r>
          <a:r>
            <a:rPr lang="en-US" sz="1100" b="1" i="0" baseline="0">
              <a:solidFill>
                <a:schemeClr val="dk1"/>
              </a:solidFill>
              <a:effectLst/>
              <a:latin typeface="+mn-lt"/>
              <a:ea typeface="+mn-ea"/>
              <a:cs typeface="+mn-cs"/>
            </a:rPr>
            <a:t>12M</a:t>
          </a:r>
          <a:r>
            <a:rPr lang="en-US" sz="1100" b="0" i="0" baseline="0">
              <a:solidFill>
                <a:schemeClr val="dk1"/>
              </a:solidFill>
              <a:effectLst/>
              <a:latin typeface="+mn-lt"/>
              <a:ea typeface="+mn-ea"/>
              <a:cs typeface="+mn-cs"/>
            </a:rPr>
            <a:t>, </a:t>
          </a:r>
          <a:r>
            <a:rPr lang="en-US" sz="1100" b="1" i="0" baseline="0">
              <a:solidFill>
                <a:schemeClr val="dk1"/>
              </a:solidFill>
              <a:effectLst/>
              <a:latin typeface="+mn-lt"/>
              <a:ea typeface="+mn-ea"/>
              <a:cs typeface="+mn-cs"/>
            </a:rPr>
            <a:t>36M</a:t>
          </a:r>
          <a:r>
            <a:rPr lang="ru-RU" sz="1100" b="0" i="0" baseline="0">
              <a:solidFill>
                <a:schemeClr val="dk1"/>
              </a:solidFill>
              <a:effectLst/>
              <a:latin typeface="+mn-lt"/>
              <a:ea typeface="+mn-ea"/>
              <a:cs typeface="+mn-cs"/>
            </a:rPr>
            <a:t> заменяются на </a:t>
          </a:r>
          <a:r>
            <a:rPr lang="en-US" sz="1100" b="1" i="0" baseline="0">
              <a:solidFill>
                <a:schemeClr val="dk1"/>
              </a:solidFill>
              <a:effectLst/>
              <a:latin typeface="+mn-lt"/>
              <a:ea typeface="+mn-ea"/>
              <a:cs typeface="+mn-cs"/>
            </a:rPr>
            <a:t>12M247</a:t>
          </a:r>
          <a:r>
            <a:rPr lang="ru-RU" sz="1100" b="0" i="0" baseline="0">
              <a:solidFill>
                <a:schemeClr val="dk1"/>
              </a:solidFill>
              <a:effectLst/>
              <a:latin typeface="+mn-lt"/>
              <a:ea typeface="+mn-ea"/>
              <a:cs typeface="+mn-cs"/>
            </a:rPr>
            <a:t>, </a:t>
          </a:r>
          <a:r>
            <a:rPr lang="en-US" sz="1100" b="1" i="0" baseline="0">
              <a:solidFill>
                <a:schemeClr val="dk1"/>
              </a:solidFill>
              <a:effectLst/>
              <a:latin typeface="+mn-lt"/>
              <a:ea typeface="+mn-ea"/>
              <a:cs typeface="+mn-cs"/>
            </a:rPr>
            <a:t>36M247</a:t>
          </a:r>
          <a:r>
            <a:rPr lang="en-US" sz="1100" b="0" i="0" baseline="0">
              <a:solidFill>
                <a:schemeClr val="dk1"/>
              </a:solidFill>
              <a:effectLst/>
              <a:latin typeface="+mn-lt"/>
              <a:ea typeface="+mn-ea"/>
              <a:cs typeface="+mn-cs"/>
            </a:rPr>
            <a:t> </a:t>
          </a:r>
          <a:r>
            <a:rPr lang="ru-RU" sz="1100" b="0" i="0" baseline="0">
              <a:solidFill>
                <a:schemeClr val="dk1"/>
              </a:solidFill>
              <a:effectLst/>
              <a:latin typeface="+mn-lt"/>
              <a:ea typeface="+mn-ea"/>
              <a:cs typeface="+mn-cs"/>
            </a:rPr>
            <a:t>соответственно.</a:t>
          </a:r>
          <a:endParaRPr lang="ru-RU">
            <a:effectLst/>
          </a:endParaRPr>
        </a:p>
        <a:p>
          <a:endParaRPr lang="ru-RU" sz="1100" b="0" i="0" u="none" strike="noStrike" baseline="0">
            <a:solidFill>
              <a:schemeClr val="dk1"/>
            </a:solidFill>
            <a:latin typeface="Arial" panose="020B0604020202020204" pitchFamily="34" charset="0"/>
            <a:ea typeface="+mn-ea"/>
            <a:cs typeface="Arial" panose="020B0604020202020204" pitchFamily="34" charset="0"/>
          </a:endParaRPr>
        </a:p>
      </xdr:txBody>
    </xdr:sp>
    <xdr:clientData/>
  </xdr:twoCellAnchor>
  <xdr:twoCellAnchor>
    <xdr:from>
      <xdr:col>4</xdr:col>
      <xdr:colOff>44824</xdr:colOff>
      <xdr:row>37</xdr:row>
      <xdr:rowOff>38099</xdr:rowOff>
    </xdr:from>
    <xdr:to>
      <xdr:col>15</xdr:col>
      <xdr:colOff>44824</xdr:colOff>
      <xdr:row>73</xdr:row>
      <xdr:rowOff>105834</xdr:rowOff>
    </xdr:to>
    <xdr:sp macro="" textlink="">
      <xdr:nvSpPr>
        <xdr:cNvPr id="5" name="TextBox 4">
          <a:extLst>
            <a:ext uri="{FF2B5EF4-FFF2-40B4-BE49-F238E27FC236}">
              <a16:creationId xmlns:a16="http://schemas.microsoft.com/office/drawing/2014/main" xmlns="" id="{00000000-0008-0000-0400-000005000000}"/>
            </a:ext>
          </a:extLst>
        </xdr:cNvPr>
        <xdr:cNvSpPr txBox="1"/>
      </xdr:nvSpPr>
      <xdr:spPr>
        <a:xfrm>
          <a:off x="5960907" y="12335932"/>
          <a:ext cx="6551084" cy="692573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u-RU" sz="1100" b="0" i="0" baseline="0">
              <a:solidFill>
                <a:schemeClr val="dk1"/>
              </a:solidFill>
              <a:effectLst/>
              <a:latin typeface="+mn-lt"/>
              <a:ea typeface="+mn-ea"/>
              <a:cs typeface="+mn-cs"/>
            </a:rPr>
            <a:t>Продление технического сопровождения оформляется в виде сертификата на код активации технической поддержки. </a:t>
          </a:r>
          <a:r>
            <a:rPr lang="ru-RU" sz="1100">
              <a:solidFill>
                <a:schemeClr val="dk1"/>
              </a:solidFill>
              <a:effectLst/>
              <a:latin typeface="+mn-lt"/>
              <a:ea typeface="+mn-ea"/>
              <a:cs typeface="+mn-cs"/>
            </a:rPr>
            <a:t>Сертификат передается по УПД или товарной накладной по форме ТОРГ-12 с оформлением счета-фактуры.</a:t>
          </a:r>
          <a:endParaRPr lang="ru-RU">
            <a:effectLst/>
          </a:endParaRPr>
        </a:p>
        <a:p>
          <a:pPr algn="just"/>
          <a:r>
            <a:rPr lang="ru-RU" sz="1100" b="0" i="0" baseline="0">
              <a:solidFill>
                <a:schemeClr val="dk1"/>
              </a:solidFill>
              <a:effectLst/>
              <a:latin typeface="+mn-lt"/>
              <a:ea typeface="+mn-ea"/>
              <a:cs typeface="+mn-cs"/>
            </a:rPr>
            <a:t>Стоимость последующего технического сопровождения (основной пакет) составляет 20% (15% для лицензий с артикулом </a:t>
          </a:r>
          <a:r>
            <a:rPr lang="en-US" sz="1100" b="0" i="0" baseline="0">
              <a:solidFill>
                <a:schemeClr val="dk1"/>
              </a:solidFill>
              <a:effectLst/>
              <a:latin typeface="+mn-lt"/>
              <a:ea typeface="+mn-ea"/>
              <a:cs typeface="+mn-cs"/>
            </a:rPr>
            <a:t>*</a:t>
          </a:r>
          <a:r>
            <a:rPr lang="ru-RU" sz="1100" b="0" i="0" baseline="0">
              <a:solidFill>
                <a:schemeClr val="dk1"/>
              </a:solidFill>
              <a:effectLst/>
              <a:latin typeface="+mn-lt"/>
              <a:ea typeface="+mn-ea"/>
              <a:cs typeface="+mn-cs"/>
            </a:rPr>
            <a:t>.36</a:t>
          </a:r>
          <a:r>
            <a:rPr lang="en-US" sz="1100" b="0" i="0" baseline="0">
              <a:solidFill>
                <a:schemeClr val="dk1"/>
              </a:solidFill>
              <a:effectLst/>
              <a:latin typeface="+mn-lt"/>
              <a:ea typeface="+mn-ea"/>
              <a:cs typeface="+mn-cs"/>
            </a:rPr>
            <a:t>M</a:t>
          </a:r>
          <a:r>
            <a:rPr lang="ru-RU" sz="1100" b="0" i="0" baseline="0">
              <a:solidFill>
                <a:schemeClr val="dk1"/>
              </a:solidFill>
              <a:effectLst/>
              <a:latin typeface="+mn-lt"/>
              <a:ea typeface="+mn-ea"/>
              <a:cs typeface="+mn-cs"/>
            </a:rPr>
            <a:t>) от стоимости лицензий в год. При оплате технического сопровождения (основной пакет) вперед на 3 года действует скидка – стоимость продления составит 55% (40% для лицензий с артикулом </a:t>
          </a:r>
          <a:r>
            <a:rPr lang="en-US" sz="1100" b="0" i="0" baseline="0">
              <a:solidFill>
                <a:schemeClr val="dk1"/>
              </a:solidFill>
              <a:effectLst/>
              <a:latin typeface="+mn-lt"/>
              <a:ea typeface="+mn-ea"/>
              <a:cs typeface="+mn-cs"/>
            </a:rPr>
            <a:t>*</a:t>
          </a:r>
          <a:r>
            <a:rPr lang="ru-RU" sz="1100" b="0" i="0" baseline="0">
              <a:solidFill>
                <a:schemeClr val="dk1"/>
              </a:solidFill>
              <a:effectLst/>
              <a:latin typeface="+mn-lt"/>
              <a:ea typeface="+mn-ea"/>
              <a:cs typeface="+mn-cs"/>
            </a:rPr>
            <a:t>.36</a:t>
          </a:r>
          <a:r>
            <a:rPr lang="en-US" sz="1100" b="0" i="0" baseline="0">
              <a:solidFill>
                <a:schemeClr val="dk1"/>
              </a:solidFill>
              <a:effectLst/>
              <a:latin typeface="+mn-lt"/>
              <a:ea typeface="+mn-ea"/>
              <a:cs typeface="+mn-cs"/>
            </a:rPr>
            <a:t>M</a:t>
          </a:r>
          <a:r>
            <a:rPr lang="ru-RU" sz="1100" b="0" i="0" baseline="0">
              <a:solidFill>
                <a:schemeClr val="dk1"/>
              </a:solidFill>
              <a:effectLst/>
              <a:latin typeface="+mn-lt"/>
              <a:ea typeface="+mn-ea"/>
              <a:cs typeface="+mn-cs"/>
            </a:rPr>
            <a:t>) от розничной стоимости лицензий. Стоимость последующего технического сопровождения (расширенный пакет «24х7») составляет 30% (22% для лицензий с артикулом </a:t>
          </a:r>
          <a:r>
            <a:rPr lang="en-US" sz="1100" b="0" i="0" baseline="0">
              <a:solidFill>
                <a:schemeClr val="dk1"/>
              </a:solidFill>
              <a:effectLst/>
              <a:latin typeface="+mn-lt"/>
              <a:ea typeface="+mn-ea"/>
              <a:cs typeface="+mn-cs"/>
            </a:rPr>
            <a:t>*</a:t>
          </a:r>
          <a:r>
            <a:rPr lang="ru-RU" sz="1100" b="0" i="0" baseline="0">
              <a:solidFill>
                <a:schemeClr val="dk1"/>
              </a:solidFill>
              <a:effectLst/>
              <a:latin typeface="+mn-lt"/>
              <a:ea typeface="+mn-ea"/>
              <a:cs typeface="+mn-cs"/>
            </a:rPr>
            <a:t>.36</a:t>
          </a:r>
          <a:r>
            <a:rPr lang="en-US" sz="1100" b="0" i="0" baseline="0">
              <a:solidFill>
                <a:schemeClr val="dk1"/>
              </a:solidFill>
              <a:effectLst/>
              <a:latin typeface="+mn-lt"/>
              <a:ea typeface="+mn-ea"/>
              <a:cs typeface="+mn-cs"/>
            </a:rPr>
            <a:t>M</a:t>
          </a:r>
          <a:r>
            <a:rPr lang="ru-RU" sz="1100" b="0" i="0" baseline="0">
              <a:solidFill>
                <a:schemeClr val="dk1"/>
              </a:solidFill>
              <a:effectLst/>
              <a:latin typeface="+mn-lt"/>
              <a:ea typeface="+mn-ea"/>
              <a:cs typeface="+mn-cs"/>
            </a:rPr>
            <a:t>) от стоимости лицензий в год. При оплате технического сопровождения (расширенный пакет «24х7») вперед на 3 года действует скидка – стоимость продления составит 80% (60% для лицензий с артикулом </a:t>
          </a:r>
          <a:r>
            <a:rPr lang="en-US" sz="1100" b="0" i="0" baseline="0">
              <a:solidFill>
                <a:schemeClr val="dk1"/>
              </a:solidFill>
              <a:effectLst/>
              <a:latin typeface="+mn-lt"/>
              <a:ea typeface="+mn-ea"/>
              <a:cs typeface="+mn-cs"/>
            </a:rPr>
            <a:t>*</a:t>
          </a:r>
          <a:r>
            <a:rPr lang="ru-RU" sz="1100" b="0" i="0" baseline="0">
              <a:solidFill>
                <a:schemeClr val="dk1"/>
              </a:solidFill>
              <a:effectLst/>
              <a:latin typeface="+mn-lt"/>
              <a:ea typeface="+mn-ea"/>
              <a:cs typeface="+mn-cs"/>
            </a:rPr>
            <a:t>.36</a:t>
          </a:r>
          <a:r>
            <a:rPr lang="en-US" sz="1100" b="0" i="0" baseline="0">
              <a:solidFill>
                <a:schemeClr val="dk1"/>
              </a:solidFill>
              <a:effectLst/>
              <a:latin typeface="+mn-lt"/>
              <a:ea typeface="+mn-ea"/>
              <a:cs typeface="+mn-cs"/>
            </a:rPr>
            <a:t>M</a:t>
          </a:r>
          <a:r>
            <a:rPr lang="ru-RU" sz="1100" b="0" i="0" baseline="0">
              <a:solidFill>
                <a:schemeClr val="dk1"/>
              </a:solidFill>
              <a:effectLst/>
              <a:latin typeface="+mn-lt"/>
              <a:ea typeface="+mn-ea"/>
              <a:cs typeface="+mn-cs"/>
            </a:rPr>
            <a:t>) от стоимости лицензий. При продлении технического сопровождения оплачивается также весь период с момента окончания гарантийного или технического сопровождения.</a:t>
          </a:r>
        </a:p>
        <a:p>
          <a:pPr algn="just"/>
          <a:endParaRPr lang="ru-RU">
            <a:effectLst/>
          </a:endParaRPr>
        </a:p>
        <a:p>
          <a:pPr algn="just"/>
          <a:r>
            <a:rPr lang="ru-RU" sz="1100" b="0" i="0" baseline="0">
              <a:solidFill>
                <a:schemeClr val="dk1"/>
              </a:solidFill>
              <a:effectLst/>
              <a:latin typeface="+mn-lt"/>
              <a:ea typeface="+mn-ea"/>
              <a:cs typeface="+mn-cs"/>
            </a:rPr>
            <a:t>Стоимость технического сопровождения на устаревших инфраструктурах (при использовании операционных систем с завершившейся поддержкой от вендора, например, таких, как </a:t>
          </a:r>
          <a:r>
            <a:rPr lang="en-US" sz="1100" b="0" i="0" baseline="0">
              <a:solidFill>
                <a:schemeClr val="dk1"/>
              </a:solidFill>
              <a:effectLst/>
              <a:latin typeface="+mn-lt"/>
              <a:ea typeface="+mn-ea"/>
              <a:cs typeface="+mn-cs"/>
            </a:rPr>
            <a:t>Windows XP/2003 Server</a:t>
          </a:r>
          <a:r>
            <a:rPr lang="ru-RU" sz="1100" b="0" i="0" baseline="0">
              <a:solidFill>
                <a:schemeClr val="dk1"/>
              </a:solidFill>
              <a:effectLst/>
              <a:latin typeface="+mn-lt"/>
              <a:ea typeface="+mn-ea"/>
              <a:cs typeface="+mn-cs"/>
            </a:rPr>
            <a:t>/</a:t>
          </a:r>
          <a:r>
            <a:rPr lang="en-US" sz="1100" b="0" i="0" baseline="0">
              <a:solidFill>
                <a:schemeClr val="dk1"/>
              </a:solidFill>
              <a:effectLst/>
              <a:latin typeface="+mn-lt"/>
              <a:ea typeface="+mn-ea"/>
              <a:cs typeface="+mn-cs"/>
            </a:rPr>
            <a:t>Windows 7 </a:t>
          </a:r>
          <a:r>
            <a:rPr lang="ru-RU" sz="1100" b="0" i="0" baseline="0">
              <a:solidFill>
                <a:schemeClr val="dk1"/>
              </a:solidFill>
              <a:effectLst/>
              <a:latin typeface="+mn-lt"/>
              <a:ea typeface="+mn-ea"/>
              <a:cs typeface="+mn-cs"/>
            </a:rPr>
            <a:t>и т.д.</a:t>
          </a:r>
          <a:r>
            <a:rPr lang="en-US" sz="1100" b="0" i="0" baseline="0">
              <a:solidFill>
                <a:schemeClr val="dk1"/>
              </a:solidFill>
              <a:effectLst/>
              <a:latin typeface="+mn-lt"/>
              <a:ea typeface="+mn-ea"/>
              <a:cs typeface="+mn-cs"/>
            </a:rPr>
            <a:t>) </a:t>
          </a:r>
          <a:r>
            <a:rPr lang="ru-RU" sz="1100" b="0" i="0" baseline="0">
              <a:solidFill>
                <a:schemeClr val="dk1"/>
              </a:solidFill>
              <a:effectLst/>
              <a:latin typeface="+mn-lt"/>
              <a:ea typeface="+mn-ea"/>
              <a:cs typeface="+mn-cs"/>
            </a:rPr>
            <a:t>удваивается.</a:t>
          </a:r>
        </a:p>
        <a:p>
          <a:pPr algn="just"/>
          <a:endParaRPr lang="ru-RU">
            <a:effectLst/>
          </a:endParaRPr>
        </a:p>
        <a:p>
          <a:pPr algn="just"/>
          <a:r>
            <a:rPr lang="ru-RU" sz="1100" b="0" i="0" baseline="0">
              <a:solidFill>
                <a:schemeClr val="dk1"/>
              </a:solidFill>
              <a:effectLst/>
              <a:latin typeface="+mn-lt"/>
              <a:ea typeface="+mn-ea"/>
              <a:cs typeface="+mn-cs"/>
            </a:rPr>
            <a:t>Пользователи программного обеспечения </a:t>
          </a:r>
          <a:r>
            <a:rPr lang="en-US" sz="1100" b="0" i="0" baseline="0">
              <a:solidFill>
                <a:schemeClr val="dk1"/>
              </a:solidFill>
              <a:effectLst/>
              <a:latin typeface="+mn-lt"/>
              <a:ea typeface="+mn-ea"/>
              <a:cs typeface="+mn-cs"/>
            </a:rPr>
            <a:t>Dallas Lock </a:t>
          </a:r>
          <a:r>
            <a:rPr lang="ru-RU" sz="1100" b="0" i="0" baseline="0">
              <a:solidFill>
                <a:schemeClr val="dk1"/>
              </a:solidFill>
              <a:effectLst/>
              <a:latin typeface="+mn-lt"/>
              <a:ea typeface="+mn-ea"/>
              <a:cs typeface="+mn-cs"/>
            </a:rPr>
            <a:t>в рамках гарантийного или непрерывно действующего технического сопровождения имеют право бесплатного обновления лицензий до следующей версии этого решения (с тем же объемом функциональности). Оплачивается только стоимость новых сертифицированных комплектов для установки и 1 год (3 года для лицензий с артикулом </a:t>
          </a:r>
          <a:r>
            <a:rPr lang="en-US" sz="1100" b="0" i="0" baseline="0">
              <a:solidFill>
                <a:schemeClr val="dk1"/>
              </a:solidFill>
              <a:effectLst/>
              <a:latin typeface="+mn-lt"/>
              <a:ea typeface="+mn-ea"/>
              <a:cs typeface="+mn-cs"/>
            </a:rPr>
            <a:t>*</a:t>
          </a:r>
          <a:r>
            <a:rPr lang="ru-RU" sz="1100" b="0" i="0" baseline="0">
              <a:solidFill>
                <a:schemeClr val="dk1"/>
              </a:solidFill>
              <a:effectLst/>
              <a:latin typeface="+mn-lt"/>
              <a:ea typeface="+mn-ea"/>
              <a:cs typeface="+mn-cs"/>
            </a:rPr>
            <a:t>.36</a:t>
          </a:r>
          <a:r>
            <a:rPr lang="en-US" sz="1100" b="0" i="0" baseline="0">
              <a:solidFill>
                <a:schemeClr val="dk1"/>
              </a:solidFill>
              <a:effectLst/>
              <a:latin typeface="+mn-lt"/>
              <a:ea typeface="+mn-ea"/>
              <a:cs typeface="+mn-cs"/>
            </a:rPr>
            <a:t>M</a:t>
          </a:r>
          <a:r>
            <a:rPr lang="ru-RU" sz="1100" b="0" i="0" baseline="0">
              <a:solidFill>
                <a:schemeClr val="dk1"/>
              </a:solidFill>
              <a:effectLst/>
              <a:latin typeface="+mn-lt"/>
              <a:ea typeface="+mn-ea"/>
              <a:cs typeface="+mn-cs"/>
            </a:rPr>
            <a:t>) технической поддержки.</a:t>
          </a:r>
        </a:p>
        <a:p>
          <a:pPr algn="just"/>
          <a:endParaRPr lang="ru-RU">
            <a:effectLst/>
          </a:endParaRPr>
        </a:p>
        <a:p>
          <a:pPr algn="l"/>
          <a:r>
            <a:rPr lang="ru-RU" sz="1100" b="1" i="0" baseline="0">
              <a:solidFill>
                <a:schemeClr val="dk1"/>
              </a:solidFill>
              <a:effectLst/>
              <a:latin typeface="+mn-lt"/>
              <a:ea typeface="+mn-ea"/>
              <a:cs typeface="+mn-cs"/>
            </a:rPr>
            <a:t>Комментарии</a:t>
          </a:r>
          <a:endParaRPr lang="ru-RU">
            <a:effectLst/>
          </a:endParaRPr>
        </a:p>
        <a:p>
          <a:pPr algn="just"/>
          <a:r>
            <a:rPr lang="ru-RU" sz="1100" b="0" i="0" baseline="0">
              <a:solidFill>
                <a:schemeClr val="dk1"/>
              </a:solidFill>
              <a:effectLst/>
              <a:latin typeface="+mn-lt"/>
              <a:ea typeface="+mn-ea"/>
              <a:cs typeface="+mn-cs"/>
            </a:rPr>
            <a:t>• Для пользователей СЗИ </a:t>
          </a:r>
          <a:r>
            <a:rPr lang="en-US" sz="1100" b="0" i="0" baseline="0">
              <a:solidFill>
                <a:schemeClr val="dk1"/>
              </a:solidFill>
              <a:effectLst/>
              <a:latin typeface="+mn-lt"/>
              <a:ea typeface="+mn-ea"/>
              <a:cs typeface="+mn-cs"/>
            </a:rPr>
            <a:t>Dallas Lock 8.0-</a:t>
          </a:r>
          <a:r>
            <a:rPr lang="ru-RU" sz="1100" b="0" i="0" baseline="0">
              <a:solidFill>
                <a:schemeClr val="dk1"/>
              </a:solidFill>
              <a:effectLst/>
              <a:latin typeface="+mn-lt"/>
              <a:ea typeface="+mn-ea"/>
              <a:cs typeface="+mn-cs"/>
            </a:rPr>
            <a:t>К с действующей технической поддержкой бесплатно продлевается техническая поддержка на 1 год с момента приобретения модуля «Межсетевой экран» (в том числе совместно с модулем «Система обнаружения и предотвращения вторжений»). Срок действия акции ограничен.</a:t>
          </a:r>
          <a:endParaRPr lang="ru-RU">
            <a:effectLst/>
          </a:endParaRPr>
        </a:p>
        <a:p>
          <a:pPr algn="just"/>
          <a:r>
            <a:rPr lang="ru-RU" sz="1100" b="0" i="0" baseline="0">
              <a:solidFill>
                <a:schemeClr val="dk1"/>
              </a:solidFill>
              <a:effectLst/>
              <a:latin typeface="+mn-lt"/>
              <a:ea typeface="+mn-ea"/>
              <a:cs typeface="+mn-cs"/>
            </a:rPr>
            <a:t>• Для пользователей СЗИ </a:t>
          </a:r>
          <a:r>
            <a:rPr lang="en-US" sz="1100" b="0" i="0" baseline="0">
              <a:solidFill>
                <a:schemeClr val="dk1"/>
              </a:solidFill>
              <a:effectLst/>
              <a:latin typeface="+mn-lt"/>
              <a:ea typeface="+mn-ea"/>
              <a:cs typeface="+mn-cs"/>
            </a:rPr>
            <a:t>Dallas Lock 8.0-</a:t>
          </a:r>
          <a:r>
            <a:rPr lang="ru-RU" sz="1100" b="0" i="0" baseline="0">
              <a:solidFill>
                <a:schemeClr val="dk1"/>
              </a:solidFill>
              <a:effectLst/>
              <a:latin typeface="+mn-lt"/>
              <a:ea typeface="+mn-ea"/>
              <a:cs typeface="+mn-cs"/>
            </a:rPr>
            <a:t>К с прерванной технической поддержкой бесплатно возобновляется техническая поддержка СЗИ </a:t>
          </a:r>
          <a:r>
            <a:rPr lang="en-US" sz="1100" b="0" i="0" baseline="0">
              <a:solidFill>
                <a:schemeClr val="dk1"/>
              </a:solidFill>
              <a:effectLst/>
              <a:latin typeface="+mn-lt"/>
              <a:ea typeface="+mn-ea"/>
              <a:cs typeface="+mn-cs"/>
            </a:rPr>
            <a:t>Dallas Lock</a:t>
          </a:r>
          <a:r>
            <a:rPr lang="ru-RU" sz="1100" b="0" i="0" baseline="0">
              <a:solidFill>
                <a:schemeClr val="dk1"/>
              </a:solidFill>
              <a:effectLst/>
              <a:latin typeface="+mn-lt"/>
              <a:ea typeface="+mn-ea"/>
              <a:cs typeface="+mn-cs"/>
            </a:rPr>
            <a:t> 8.0-К с любым истекшим сроком действия при приобретении модуля «Межсетевой экран» (в том числе с модулем «Система обнаружения и предотвращения вторжений») и оплате 1 года технического сопровождения СЗИ </a:t>
          </a:r>
          <a:r>
            <a:rPr lang="en-US" sz="1100" b="0" i="0" baseline="0">
              <a:solidFill>
                <a:schemeClr val="dk1"/>
              </a:solidFill>
              <a:effectLst/>
              <a:latin typeface="+mn-lt"/>
              <a:ea typeface="+mn-ea"/>
              <a:cs typeface="+mn-cs"/>
            </a:rPr>
            <a:t>Dallas Lock 8.0-</a:t>
          </a:r>
          <a:r>
            <a:rPr lang="ru-RU" sz="1100" b="0" i="0" baseline="0">
              <a:solidFill>
                <a:schemeClr val="dk1"/>
              </a:solidFill>
              <a:effectLst/>
              <a:latin typeface="+mn-lt"/>
              <a:ea typeface="+mn-ea"/>
              <a:cs typeface="+mn-cs"/>
            </a:rPr>
            <a:t>К. Срок действия акции ограничен.</a:t>
          </a:r>
          <a:endParaRPr lang="ru-RU">
            <a:effectLst/>
          </a:endParaRPr>
        </a:p>
        <a:p>
          <a:pPr algn="just"/>
          <a:r>
            <a:rPr lang="ru-RU" sz="1100" b="0" i="0" baseline="0">
              <a:solidFill>
                <a:schemeClr val="dk1"/>
              </a:solidFill>
              <a:effectLst/>
              <a:latin typeface="+mn-lt"/>
              <a:ea typeface="+mn-ea"/>
              <a:cs typeface="+mn-cs"/>
            </a:rPr>
            <a:t>• СЗИ </a:t>
          </a:r>
          <a:r>
            <a:rPr lang="en-US" sz="1100" b="0" i="0" baseline="0">
              <a:solidFill>
                <a:schemeClr val="dk1"/>
              </a:solidFill>
              <a:effectLst/>
              <a:latin typeface="+mn-lt"/>
              <a:ea typeface="+mn-ea"/>
              <a:cs typeface="+mn-cs"/>
            </a:rPr>
            <a:t>Dallas Lock 8.0-</a:t>
          </a:r>
          <a:r>
            <a:rPr lang="ru-RU" sz="1100" b="0" i="0" baseline="0">
              <a:solidFill>
                <a:schemeClr val="dk1"/>
              </a:solidFill>
              <a:effectLst/>
              <a:latin typeface="+mn-lt"/>
              <a:ea typeface="+mn-ea"/>
              <a:cs typeface="+mn-cs"/>
            </a:rPr>
            <a:t>К совместима с различными моделями электронных ключей и смарт-карт </a:t>
          </a:r>
          <a:r>
            <a:rPr lang="en-US" sz="1100" b="0" i="0" baseline="0">
              <a:solidFill>
                <a:schemeClr val="dk1"/>
              </a:solidFill>
              <a:effectLst/>
              <a:latin typeface="+mn-lt"/>
              <a:ea typeface="+mn-ea"/>
              <a:cs typeface="+mn-cs"/>
            </a:rPr>
            <a:t>JaCarta </a:t>
          </a:r>
          <a:r>
            <a:rPr lang="ru-RU" sz="1100" b="0" i="0" baseline="0">
              <a:solidFill>
                <a:schemeClr val="dk1"/>
              </a:solidFill>
              <a:effectLst/>
              <a:latin typeface="+mn-lt"/>
              <a:ea typeface="+mn-ea"/>
              <a:cs typeface="+mn-cs"/>
            </a:rPr>
            <a:t>и </a:t>
          </a:r>
          <a:r>
            <a:rPr lang="en-US" sz="1100" b="0" i="0" baseline="0">
              <a:solidFill>
                <a:schemeClr val="dk1"/>
              </a:solidFill>
              <a:effectLst/>
              <a:latin typeface="+mn-lt"/>
              <a:ea typeface="+mn-ea"/>
              <a:cs typeface="+mn-cs"/>
            </a:rPr>
            <a:t>eToken, </a:t>
          </a:r>
          <a:r>
            <a:rPr lang="ru-RU" sz="1100" b="0" i="0" baseline="0">
              <a:solidFill>
                <a:schemeClr val="dk1"/>
              </a:solidFill>
              <a:effectLst/>
              <a:latin typeface="+mn-lt"/>
              <a:ea typeface="+mn-ea"/>
              <a:cs typeface="+mn-cs"/>
            </a:rPr>
            <a:t>Рутокен, </a:t>
          </a:r>
          <a:r>
            <a:rPr lang="en-US" sz="1100" b="0" i="0" baseline="0">
              <a:solidFill>
                <a:schemeClr val="dk1"/>
              </a:solidFill>
              <a:effectLst/>
              <a:latin typeface="+mn-lt"/>
              <a:ea typeface="+mn-ea"/>
              <a:cs typeface="+mn-cs"/>
            </a:rPr>
            <a:t>eSmart, </a:t>
          </a:r>
          <a:r>
            <a:rPr lang="ru-RU" sz="1100" b="0" i="0" baseline="0">
              <a:solidFill>
                <a:schemeClr val="dk1"/>
              </a:solidFill>
              <a:effectLst/>
              <a:latin typeface="+mn-lt"/>
              <a:ea typeface="+mn-ea"/>
              <a:cs typeface="+mn-cs"/>
            </a:rPr>
            <a:t>электронными ключами </a:t>
          </a:r>
          <a:r>
            <a:rPr lang="en-US" sz="1100" b="0" i="0" baseline="0">
              <a:solidFill>
                <a:schemeClr val="dk1"/>
              </a:solidFill>
              <a:effectLst/>
              <a:latin typeface="+mn-lt"/>
              <a:ea typeface="+mn-ea"/>
              <a:cs typeface="+mn-cs"/>
            </a:rPr>
            <a:t>Touch Memory (iButton), </a:t>
          </a:r>
          <a:r>
            <a:rPr lang="ru-RU" sz="1100" b="0" i="0" baseline="0">
              <a:solidFill>
                <a:schemeClr val="dk1"/>
              </a:solidFill>
              <a:effectLst/>
              <a:latin typeface="+mn-lt"/>
              <a:ea typeface="+mn-ea"/>
              <a:cs typeface="+mn-cs"/>
            </a:rPr>
            <a:t>картами </a:t>
          </a:r>
          <a:r>
            <a:rPr lang="en-US" sz="1100" b="0" i="0" baseline="0">
              <a:solidFill>
                <a:schemeClr val="dk1"/>
              </a:solidFill>
              <a:effectLst/>
              <a:latin typeface="+mn-lt"/>
              <a:ea typeface="+mn-ea"/>
              <a:cs typeface="+mn-cs"/>
            </a:rPr>
            <a:t>HID Proximity, </a:t>
          </a:r>
          <a:r>
            <a:rPr lang="ru-RU" sz="1100" b="0" i="0" baseline="0">
              <a:solidFill>
                <a:schemeClr val="dk1"/>
              </a:solidFill>
              <a:effectLst/>
              <a:latin typeface="+mn-lt"/>
              <a:ea typeface="+mn-ea"/>
              <a:cs typeface="+mn-cs"/>
            </a:rPr>
            <a:t>а также с программными решениями различных производителей.</a:t>
          </a:r>
          <a:endParaRPr lang="en-US" sz="1100" b="0" i="0" baseline="0">
            <a:solidFill>
              <a:schemeClr val="dk1"/>
            </a:solidFill>
            <a:effectLst/>
            <a:latin typeface="+mn-lt"/>
            <a:ea typeface="+mn-ea"/>
            <a:cs typeface="+mn-cs"/>
          </a:endParaRPr>
        </a:p>
        <a:p>
          <a:pPr algn="just"/>
          <a:r>
            <a:rPr lang="ru-RU" sz="1100" b="0" i="0" baseline="0">
              <a:solidFill>
                <a:schemeClr val="dk1"/>
              </a:solidFill>
              <a:effectLst/>
              <a:latin typeface="+mn-lt"/>
              <a:ea typeface="+mn-ea"/>
              <a:cs typeface="+mn-cs"/>
            </a:rPr>
            <a:t>• Сертифицированная функциональность модуля «СКН уровня отчуждения (переноса) информации» для </a:t>
          </a:r>
          <a:r>
            <a:rPr lang="en-US" sz="1100" b="0" i="0" baseline="0">
              <a:solidFill>
                <a:schemeClr val="dk1"/>
              </a:solidFill>
              <a:effectLst/>
              <a:latin typeface="+mn-lt"/>
              <a:ea typeface="+mn-ea"/>
              <a:cs typeface="+mn-cs"/>
            </a:rPr>
            <a:t>Dallas Lock 8.0-</a:t>
          </a:r>
          <a:r>
            <a:rPr lang="ru-RU" sz="1100" b="0" i="0" baseline="0">
              <a:solidFill>
                <a:schemeClr val="dk1"/>
              </a:solidFill>
              <a:effectLst/>
              <a:latin typeface="+mn-lt"/>
              <a:ea typeface="+mn-ea"/>
              <a:cs typeface="+mn-cs"/>
            </a:rPr>
            <a:t>К доступна только совместно с аппаратным идентификатором Рутокен ЭЦП 2.0 </a:t>
          </a:r>
          <a:r>
            <a:rPr lang="en-US" sz="1100" b="0" i="0" baseline="0">
              <a:solidFill>
                <a:schemeClr val="dk1"/>
              </a:solidFill>
              <a:effectLst/>
              <a:latin typeface="+mn-lt"/>
              <a:ea typeface="+mn-ea"/>
              <a:cs typeface="+mn-cs"/>
            </a:rPr>
            <a:t>Flash (</a:t>
          </a:r>
          <a:r>
            <a:rPr lang="ru-RU" sz="1100" b="0" i="0" baseline="0">
              <a:solidFill>
                <a:schemeClr val="dk1"/>
              </a:solidFill>
              <a:effectLst/>
              <a:latin typeface="+mn-lt"/>
              <a:ea typeface="+mn-ea"/>
              <a:cs typeface="+mn-cs"/>
            </a:rPr>
            <a:t>приобретается отдельно</a:t>
          </a:r>
          <a:r>
            <a:rPr lang="en-US" sz="1100" b="0" i="0" baseline="0">
              <a:solidFill>
                <a:schemeClr val="dk1"/>
              </a:solidFill>
              <a:effectLst/>
              <a:latin typeface="+mn-lt"/>
              <a:ea typeface="+mn-ea"/>
              <a:cs typeface="+mn-cs"/>
            </a:rPr>
            <a:t>)</a:t>
          </a:r>
          <a:r>
            <a:rPr lang="ru-RU" sz="1100" b="0" i="0" baseline="0">
              <a:solidFill>
                <a:schemeClr val="dk1"/>
              </a:solidFill>
              <a:effectLst/>
              <a:latin typeface="+mn-lt"/>
              <a:ea typeface="+mn-ea"/>
              <a:cs typeface="+mn-cs"/>
            </a:rPr>
            <a:t>.</a:t>
          </a:r>
          <a:endParaRPr lang="ru-RU" sz="1100">
            <a:latin typeface="Arial" panose="020B0604020202020204" pitchFamily="34" charset="0"/>
            <a:cs typeface="Arial" panose="020B0604020202020204" pitchFamily="34" charset="0"/>
          </a:endParaRPr>
        </a:p>
      </xdr:txBody>
    </xdr:sp>
    <xdr:clientData/>
  </xdr:twoCellAnchor>
  <xdr:twoCellAnchor>
    <xdr:from>
      <xdr:col>2</xdr:col>
      <xdr:colOff>9525</xdr:colOff>
      <xdr:row>74</xdr:row>
      <xdr:rowOff>155278</xdr:rowOff>
    </xdr:from>
    <xdr:to>
      <xdr:col>14</xdr:col>
      <xdr:colOff>9525</xdr:colOff>
      <xdr:row>81</xdr:row>
      <xdr:rowOff>73637</xdr:rowOff>
    </xdr:to>
    <xdr:grpSp>
      <xdr:nvGrpSpPr>
        <xdr:cNvPr id="6" name="Группа 5">
          <a:extLst>
            <a:ext uri="{FF2B5EF4-FFF2-40B4-BE49-F238E27FC236}">
              <a16:creationId xmlns:a16="http://schemas.microsoft.com/office/drawing/2014/main" xmlns="" id="{00000000-0008-0000-0400-000006000000}"/>
            </a:ext>
          </a:extLst>
        </xdr:cNvPr>
        <xdr:cNvGrpSpPr/>
      </xdr:nvGrpSpPr>
      <xdr:grpSpPr>
        <a:xfrm>
          <a:off x="187325" y="18252778"/>
          <a:ext cx="12744450" cy="1207409"/>
          <a:chOff x="9525" y="13325475"/>
          <a:chExt cx="12372975" cy="1066801"/>
        </a:xfrm>
      </xdr:grpSpPr>
      <xdr:sp macro="" textlink="">
        <xdr:nvSpPr>
          <xdr:cNvPr id="7" name="TextBox 6">
            <a:extLst>
              <a:ext uri="{FF2B5EF4-FFF2-40B4-BE49-F238E27FC236}">
                <a16:creationId xmlns:a16="http://schemas.microsoft.com/office/drawing/2014/main" xmlns="" id="{00000000-0008-0000-0400-000007000000}"/>
              </a:ext>
            </a:extLst>
          </xdr:cNvPr>
          <xdr:cNvSpPr txBox="1"/>
        </xdr:nvSpPr>
        <xdr:spPr>
          <a:xfrm>
            <a:off x="9525" y="13363576"/>
            <a:ext cx="12372975" cy="1028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baseline="0">
                <a:solidFill>
                  <a:schemeClr val="dk1"/>
                </a:solidFill>
                <a:effectLst/>
                <a:latin typeface="+mn-lt"/>
                <a:ea typeface="+mn-ea"/>
                <a:cs typeface="+mn-cs"/>
              </a:rPr>
              <a:t>* «x» – </a:t>
            </a:r>
            <a:r>
              <a:rPr lang="ru-RU" sz="1100" b="0" i="0" baseline="0">
                <a:solidFill>
                  <a:schemeClr val="dk1"/>
                </a:solidFill>
                <a:effectLst/>
                <a:latin typeface="+mn-lt"/>
                <a:ea typeface="+mn-ea"/>
                <a:cs typeface="+mn-cs"/>
              </a:rPr>
              <a:t>диапазон приобретаемых лицензий по количеству рабочих станций, серверов; «</a:t>
            </a:r>
            <a:r>
              <a:rPr lang="en-US" sz="1100" b="0" i="0" baseline="0">
                <a:solidFill>
                  <a:schemeClr val="dk1"/>
                </a:solidFill>
                <a:effectLst/>
                <a:latin typeface="+mn-lt"/>
                <a:ea typeface="+mn-ea"/>
                <a:cs typeface="+mn-cs"/>
              </a:rPr>
              <a:t>y» – </a:t>
            </a:r>
            <a:r>
              <a:rPr lang="ru-RU" sz="1100" b="0" i="0" baseline="0">
                <a:solidFill>
                  <a:schemeClr val="dk1"/>
                </a:solidFill>
                <a:effectLst/>
                <a:latin typeface="+mn-lt"/>
                <a:ea typeface="+mn-ea"/>
                <a:cs typeface="+mn-cs"/>
              </a:rPr>
              <a:t>тип системы сертификации: </a:t>
            </a:r>
            <a:r>
              <a:rPr lang="en-US" sz="1100" b="0" i="0" baseline="0">
                <a:solidFill>
                  <a:schemeClr val="dk1"/>
                </a:solidFill>
                <a:effectLst/>
                <a:latin typeface="+mn-lt"/>
                <a:ea typeface="+mn-ea"/>
                <a:cs typeface="+mn-cs"/>
              </a:rPr>
              <a:t>FSTEC (</a:t>
            </a:r>
            <a:r>
              <a:rPr lang="ru-RU" sz="1100" b="0" i="0" baseline="0">
                <a:solidFill>
                  <a:schemeClr val="dk1"/>
                </a:solidFill>
                <a:effectLst/>
                <a:latin typeface="+mn-lt"/>
                <a:ea typeface="+mn-ea"/>
                <a:cs typeface="+mn-cs"/>
              </a:rPr>
              <a:t>ФСТЭК России), </a:t>
            </a:r>
            <a:r>
              <a:rPr lang="en-US" sz="1100" b="0" i="0" baseline="0">
                <a:solidFill>
                  <a:schemeClr val="dk1"/>
                </a:solidFill>
                <a:effectLst/>
                <a:latin typeface="+mn-lt"/>
                <a:ea typeface="+mn-ea"/>
                <a:cs typeface="+mn-cs"/>
              </a:rPr>
              <a:t>MO (</a:t>
            </a:r>
            <a:r>
              <a:rPr lang="ru-RU" sz="1100" b="0" i="0" baseline="0">
                <a:solidFill>
                  <a:schemeClr val="dk1"/>
                </a:solidFill>
                <a:effectLst/>
                <a:latin typeface="+mn-lt"/>
                <a:ea typeface="+mn-ea"/>
                <a:cs typeface="+mn-cs"/>
              </a:rPr>
              <a:t>Минобороны России); «</a:t>
            </a:r>
            <a:r>
              <a:rPr lang="en-US" sz="1100" b="0" i="0" baseline="0">
                <a:solidFill>
                  <a:schemeClr val="dk1"/>
                </a:solidFill>
                <a:effectLst/>
                <a:latin typeface="+mn-lt"/>
                <a:ea typeface="+mn-ea"/>
                <a:cs typeface="+mn-cs"/>
              </a:rPr>
              <a:t>z» – </a:t>
            </a:r>
            <a:r>
              <a:rPr lang="ru-RU" sz="1100" b="0" i="0" baseline="0">
                <a:solidFill>
                  <a:schemeClr val="dk1"/>
                </a:solidFill>
                <a:effectLst/>
                <a:latin typeface="+mn-lt"/>
                <a:ea typeface="+mn-ea"/>
                <a:cs typeface="+mn-cs"/>
              </a:rPr>
              <a:t>срок оказания гарантийного сопровождения: </a:t>
            </a:r>
            <a:r>
              <a:rPr lang="en-US" sz="1100" b="0" i="0" baseline="0">
                <a:solidFill>
                  <a:schemeClr val="dk1"/>
                </a:solidFill>
                <a:effectLst/>
                <a:latin typeface="+mn-lt"/>
                <a:ea typeface="+mn-ea"/>
                <a:cs typeface="+mn-cs"/>
              </a:rPr>
              <a:t>12M - </a:t>
            </a:r>
            <a:r>
              <a:rPr lang="ru-RU" sz="1100" b="0" i="0" baseline="0">
                <a:solidFill>
                  <a:schemeClr val="dk1"/>
                </a:solidFill>
                <a:effectLst/>
                <a:latin typeface="+mn-lt"/>
                <a:ea typeface="+mn-ea"/>
                <a:cs typeface="+mn-cs"/>
              </a:rPr>
              <a:t>12 месяцев, 36</a:t>
            </a:r>
            <a:r>
              <a:rPr lang="en-US" sz="1100" b="0" i="0" baseline="0">
                <a:solidFill>
                  <a:schemeClr val="dk1"/>
                </a:solidFill>
                <a:effectLst/>
                <a:latin typeface="+mn-lt"/>
                <a:ea typeface="+mn-ea"/>
                <a:cs typeface="+mn-cs"/>
              </a:rPr>
              <a:t>M - </a:t>
            </a:r>
            <a:r>
              <a:rPr lang="ru-RU" sz="1100" b="0" i="0" baseline="0">
                <a:solidFill>
                  <a:schemeClr val="dk1"/>
                </a:solidFill>
                <a:effectLst/>
                <a:latin typeface="+mn-lt"/>
                <a:ea typeface="+mn-ea"/>
                <a:cs typeface="+mn-cs"/>
              </a:rPr>
              <a:t>36 месяцев.</a:t>
            </a:r>
          </a:p>
          <a:p>
            <a:r>
              <a:rPr lang="ru-RU" sz="1100" b="0" i="0" baseline="0">
                <a:solidFill>
                  <a:schemeClr val="dk1"/>
                </a:solidFill>
                <a:effectLst/>
                <a:latin typeface="+mn-lt"/>
                <a:ea typeface="+mn-ea"/>
                <a:cs typeface="+mn-cs"/>
              </a:rPr>
              <a:t>** На основании статьи № 149 п. 2 пп. 26 НК РФ стоимость передаваемых неисключительных прав на используемое программное обеспечение не облагается НДС.</a:t>
            </a:r>
          </a:p>
          <a:p>
            <a:r>
              <a:rPr lang="ru-RU" sz="1100" b="0" i="0" baseline="0">
                <a:solidFill>
                  <a:schemeClr val="dk1"/>
                </a:solidFill>
                <a:effectLst/>
                <a:latin typeface="+mn-lt"/>
                <a:ea typeface="+mn-ea"/>
                <a:cs typeface="+mn-cs"/>
              </a:rPr>
              <a:t>*** В стоимость входит НДС 20%.</a:t>
            </a:r>
            <a:endParaRPr lang="en-US" sz="1100" b="0" i="0" baseline="0">
              <a:solidFill>
                <a:schemeClr val="dk1"/>
              </a:solidFill>
              <a:effectLst/>
              <a:latin typeface="+mn-lt"/>
              <a:ea typeface="+mn-ea"/>
              <a:cs typeface="+mn-cs"/>
            </a:endParaRPr>
          </a:p>
        </xdr:txBody>
      </xdr:sp>
      <xdr:cxnSp macro="">
        <xdr:nvCxnSpPr>
          <xdr:cNvPr id="8" name="Прямая соединительная линия 7">
            <a:extLst>
              <a:ext uri="{FF2B5EF4-FFF2-40B4-BE49-F238E27FC236}">
                <a16:creationId xmlns:a16="http://schemas.microsoft.com/office/drawing/2014/main" xmlns="" id="{00000000-0008-0000-0400-000008000000}"/>
              </a:ext>
            </a:extLst>
          </xdr:cNvPr>
          <xdr:cNvCxnSpPr/>
        </xdr:nvCxnSpPr>
        <xdr:spPr>
          <a:xfrm>
            <a:off x="76200" y="13325475"/>
            <a:ext cx="12188742" cy="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editAs="oneCell">
    <xdr:from>
      <xdr:col>2</xdr:col>
      <xdr:colOff>232862</xdr:colOff>
      <xdr:row>81</xdr:row>
      <xdr:rowOff>31454</xdr:rowOff>
    </xdr:from>
    <xdr:to>
      <xdr:col>12</xdr:col>
      <xdr:colOff>424924</xdr:colOff>
      <xdr:row>83</xdr:row>
      <xdr:rowOff>138444</xdr:rowOff>
    </xdr:to>
    <xdr:pic>
      <xdr:nvPicPr>
        <xdr:cNvPr id="10" name="Рисунок 9">
          <a:extLst>
            <a:ext uri="{FF2B5EF4-FFF2-40B4-BE49-F238E27FC236}">
              <a16:creationId xmlns:a16="http://schemas.microsoft.com/office/drawing/2014/main" xmlns="" id="{00000000-0008-0000-04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4312" y="21615104"/>
          <a:ext cx="11583962" cy="48799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88900</xdr:colOff>
          <xdr:row>10</xdr:row>
          <xdr:rowOff>50800</xdr:rowOff>
        </xdr:from>
        <xdr:to>
          <xdr:col>2</xdr:col>
          <xdr:colOff>279400</xdr:colOff>
          <xdr:row>10</xdr:row>
          <xdr:rowOff>431800</xdr:rowOff>
        </xdr:to>
        <xdr:sp macro="" textlink="">
          <xdr:nvSpPr>
            <xdr:cNvPr id="5121" name="Check Box 1" hidden="1">
              <a:extLst>
                <a:ext uri="{63B3BB69-23CF-44E3-9099-C40C66FF867C}">
                  <a14:compatExt spid="_x0000_s51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11</xdr:row>
          <xdr:rowOff>50800</xdr:rowOff>
        </xdr:from>
        <xdr:to>
          <xdr:col>2</xdr:col>
          <xdr:colOff>279400</xdr:colOff>
          <xdr:row>11</xdr:row>
          <xdr:rowOff>431800</xdr:rowOff>
        </xdr:to>
        <xdr:sp macro="" textlink="">
          <xdr:nvSpPr>
            <xdr:cNvPr id="5123" name="Check Box 3" hidden="1">
              <a:extLst>
                <a:ext uri="{63B3BB69-23CF-44E3-9099-C40C66FF867C}">
                  <a14:compatExt spid="_x0000_s51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13</xdr:row>
          <xdr:rowOff>69850</xdr:rowOff>
        </xdr:from>
        <xdr:to>
          <xdr:col>2</xdr:col>
          <xdr:colOff>279400</xdr:colOff>
          <xdr:row>13</xdr:row>
          <xdr:rowOff>450850</xdr:rowOff>
        </xdr:to>
        <xdr:sp macro="" textlink="">
          <xdr:nvSpPr>
            <xdr:cNvPr id="5126" name="Check Box 6" hidden="1">
              <a:extLst>
                <a:ext uri="{63B3BB69-23CF-44E3-9099-C40C66FF867C}">
                  <a14:compatExt spid="_x0000_s51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14</xdr:row>
          <xdr:rowOff>69850</xdr:rowOff>
        </xdr:from>
        <xdr:to>
          <xdr:col>2</xdr:col>
          <xdr:colOff>279400</xdr:colOff>
          <xdr:row>14</xdr:row>
          <xdr:rowOff>450850</xdr:rowOff>
        </xdr:to>
        <xdr:sp macro="" textlink="">
          <xdr:nvSpPr>
            <xdr:cNvPr id="5127" name="Check Box 7" hidden="1">
              <a:extLst>
                <a:ext uri="{63B3BB69-23CF-44E3-9099-C40C66FF867C}">
                  <a14:compatExt spid="_x0000_s51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3765550</xdr:colOff>
          <xdr:row>6</xdr:row>
          <xdr:rowOff>88900</xdr:rowOff>
        </xdr:from>
        <xdr:to>
          <xdr:col>4</xdr:col>
          <xdr:colOff>50800</xdr:colOff>
          <xdr:row>8</xdr:row>
          <xdr:rowOff>12700</xdr:rowOff>
        </xdr:to>
        <xdr:sp macro="" textlink="">
          <xdr:nvSpPr>
            <xdr:cNvPr id="5129" name="Check Box 9" hidden="1">
              <a:extLst>
                <a:ext uri="{63B3BB69-23CF-44E3-9099-C40C66FF867C}">
                  <a14:compatExt spid="_x0000_s51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12</xdr:row>
          <xdr:rowOff>69850</xdr:rowOff>
        </xdr:from>
        <xdr:to>
          <xdr:col>2</xdr:col>
          <xdr:colOff>279400</xdr:colOff>
          <xdr:row>12</xdr:row>
          <xdr:rowOff>450850</xdr:rowOff>
        </xdr:to>
        <xdr:sp macro="" textlink="">
          <xdr:nvSpPr>
            <xdr:cNvPr id="5125" name="Check Box 5" hidden="1">
              <a:extLst>
                <a:ext uri="{63B3BB69-23CF-44E3-9099-C40C66FF867C}">
                  <a14:compatExt spid="_x0000_s5125"/>
                </a:ext>
              </a:extLst>
            </xdr:cNvPr>
            <xdr:cNvSpPr/>
          </xdr:nvSpPr>
          <xdr:spPr>
            <a:xfrm>
              <a:off x="0" y="0"/>
              <a:ext cx="0" cy="0"/>
            </a:xfrm>
            <a:prstGeom prst="rect">
              <a:avLst/>
            </a:prstGeom>
          </xdr:spPr>
        </xdr:sp>
        <xdr:clientData/>
      </xdr:twoCellAnchor>
    </mc:Choice>
    <mc:Fallback/>
  </mc:AlternateContent>
  <xdr:twoCellAnchor editAs="oneCell">
    <xdr:from>
      <xdr:col>4</xdr:col>
      <xdr:colOff>347382</xdr:colOff>
      <xdr:row>2</xdr:row>
      <xdr:rowOff>112058</xdr:rowOff>
    </xdr:from>
    <xdr:to>
      <xdr:col>4</xdr:col>
      <xdr:colOff>533141</xdr:colOff>
      <xdr:row>2</xdr:row>
      <xdr:rowOff>297817</xdr:rowOff>
    </xdr:to>
    <xdr:pic>
      <xdr:nvPicPr>
        <xdr:cNvPr id="17" name="Рисунок 16">
          <a:extLst>
            <a:ext uri="{FF2B5EF4-FFF2-40B4-BE49-F238E27FC236}">
              <a16:creationId xmlns:a16="http://schemas.microsoft.com/office/drawing/2014/main" xmlns="" id="{00000000-0008-0000-0400-000011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6129617" y="1389529"/>
          <a:ext cx="185759" cy="185759"/>
        </a:xfrm>
        <a:prstGeom prst="rect">
          <a:avLst/>
        </a:prstGeom>
      </xdr:spPr>
    </xdr:pic>
    <xdr:clientData/>
  </xdr:twoCellAnchor>
  <xdr:twoCellAnchor>
    <xdr:from>
      <xdr:col>0</xdr:col>
      <xdr:colOff>0</xdr:colOff>
      <xdr:row>2</xdr:row>
      <xdr:rowOff>0</xdr:rowOff>
    </xdr:from>
    <xdr:to>
      <xdr:col>14</xdr:col>
      <xdr:colOff>57630</xdr:colOff>
      <xdr:row>3</xdr:row>
      <xdr:rowOff>8806</xdr:rowOff>
    </xdr:to>
    <xdr:sp macro="" textlink="">
      <xdr:nvSpPr>
        <xdr:cNvPr id="18" name="Прямоугольник 17">
          <a:hlinkClick xmlns:r="http://schemas.openxmlformats.org/officeDocument/2006/relationships" r:id="rId3"/>
          <a:extLst>
            <a:ext uri="{FF2B5EF4-FFF2-40B4-BE49-F238E27FC236}">
              <a16:creationId xmlns:a16="http://schemas.microsoft.com/office/drawing/2014/main" xmlns="" id="{00000000-0008-0000-0400-000012000000}"/>
            </a:ext>
          </a:extLst>
        </xdr:cNvPr>
        <xdr:cNvSpPr/>
      </xdr:nvSpPr>
      <xdr:spPr>
        <a:xfrm>
          <a:off x="0" y="1277471"/>
          <a:ext cx="12193601" cy="378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mc:AlternateContent xmlns:mc="http://schemas.openxmlformats.org/markup-compatibility/2006">
    <mc:Choice xmlns:a14="http://schemas.microsoft.com/office/drawing/2010/main" Requires="a14">
      <xdr:twoCellAnchor editAs="oneCell">
        <xdr:from>
          <xdr:col>11</xdr:col>
          <xdr:colOff>533400</xdr:colOff>
          <xdr:row>6</xdr:row>
          <xdr:rowOff>88900</xdr:rowOff>
        </xdr:from>
        <xdr:to>
          <xdr:col>12</xdr:col>
          <xdr:colOff>76200</xdr:colOff>
          <xdr:row>8</xdr:row>
          <xdr:rowOff>12700</xdr:rowOff>
        </xdr:to>
        <xdr:sp macro="" textlink="">
          <xdr:nvSpPr>
            <xdr:cNvPr id="5130" name="Check Box 10" hidden="1">
              <a:extLst>
                <a:ext uri="{63B3BB69-23CF-44E3-9099-C40C66FF867C}">
                  <a14:compatExt spid="_x0000_s5130"/>
                </a:ext>
              </a:extLst>
            </xdr:cNvPr>
            <xdr:cNvSpPr/>
          </xdr:nvSpPr>
          <xdr:spPr>
            <a:xfrm>
              <a:off x="0" y="0"/>
              <a:ext cx="0" cy="0"/>
            </a:xfrm>
            <a:prstGeom prst="rect">
              <a:avLst/>
            </a:prstGeom>
          </xdr:spPr>
        </xdr:sp>
        <xdr:clientData/>
      </xdr:twoCellAnchor>
    </mc:Choice>
    <mc:Fallback/>
  </mc:AlternateContent>
  <xdr:twoCellAnchor editAs="oneCell">
    <xdr:from>
      <xdr:col>0</xdr:col>
      <xdr:colOff>0</xdr:colOff>
      <xdr:row>34</xdr:row>
      <xdr:rowOff>87842</xdr:rowOff>
    </xdr:from>
    <xdr:to>
      <xdr:col>15</xdr:col>
      <xdr:colOff>10583</xdr:colOff>
      <xdr:row>35</xdr:row>
      <xdr:rowOff>503419</xdr:rowOff>
    </xdr:to>
    <xdr:pic>
      <xdr:nvPicPr>
        <xdr:cNvPr id="9" name="Рисунок 8">
          <a:extLst>
            <a:ext uri="{FF2B5EF4-FFF2-40B4-BE49-F238E27FC236}">
              <a16:creationId xmlns:a16="http://schemas.microsoft.com/office/drawing/2014/main" xmlns="" id="{00000000-0008-0000-0400-00000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2394142"/>
          <a:ext cx="12450233" cy="539402"/>
        </a:xfrm>
        <a:prstGeom prst="rect">
          <a:avLst/>
        </a:prstGeom>
      </xdr:spPr>
    </xdr:pic>
    <xdr:clientData/>
  </xdr:twoCellAnchor>
  <xdr:twoCellAnchor>
    <xdr:from>
      <xdr:col>0</xdr:col>
      <xdr:colOff>0</xdr:colOff>
      <xdr:row>35</xdr:row>
      <xdr:rowOff>0</xdr:rowOff>
    </xdr:from>
    <xdr:to>
      <xdr:col>3</xdr:col>
      <xdr:colOff>179915</xdr:colOff>
      <xdr:row>35</xdr:row>
      <xdr:rowOff>52915</xdr:rowOff>
    </xdr:to>
    <xdr:sp macro="" textlink="">
      <xdr:nvSpPr>
        <xdr:cNvPr id="2" name="Прямоугольник 1">
          <a:hlinkClick xmlns:r="http://schemas.openxmlformats.org/officeDocument/2006/relationships" r:id="rId5"/>
          <a:extLst>
            <a:ext uri="{FF2B5EF4-FFF2-40B4-BE49-F238E27FC236}">
              <a16:creationId xmlns:a16="http://schemas.microsoft.com/office/drawing/2014/main" xmlns="" id="{00000000-0008-0000-0400-000002000000}"/>
            </a:ext>
          </a:extLst>
        </xdr:cNvPr>
        <xdr:cNvSpPr/>
      </xdr:nvSpPr>
      <xdr:spPr>
        <a:xfrm>
          <a:off x="0" y="5490633"/>
          <a:ext cx="5952065" cy="27728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latin typeface="+mn-lt"/>
              <a:cs typeface="Arial" panose="020B0604020202020204" pitchFamily="34" charset="0"/>
            </a:rPr>
            <a:t>*</a:t>
          </a:r>
          <a:r>
            <a:rPr lang="ru-RU" sz="1100" b="1">
              <a:latin typeface="+mn-lt"/>
              <a:cs typeface="Arial" panose="020B0604020202020204" pitchFamily="34" charset="0"/>
            </a:rPr>
            <a:t>БОЛЕЕ ПОЛНЫЙ СПИСОК ВАРИАНТОВ ЕЦУ ВО ВКЛАДКЕ ЕЦУ</a:t>
          </a:r>
          <a:r>
            <a:rPr lang="ru-RU" sz="1100" b="1" baseline="0">
              <a:latin typeface="+mn-lt"/>
              <a:cs typeface="Arial" panose="020B0604020202020204" pitchFamily="34" charset="0"/>
            </a:rPr>
            <a:t> </a:t>
          </a:r>
          <a:r>
            <a:rPr lang="en-US" sz="1100" b="1" baseline="0">
              <a:latin typeface="+mn-lt"/>
              <a:cs typeface="Arial" panose="020B0604020202020204" pitchFamily="34" charset="0"/>
            </a:rPr>
            <a:t>DALLAS LOCK      </a:t>
          </a:r>
          <a:r>
            <a:rPr lang="en-US" sz="1100" b="1">
              <a:latin typeface="+mn-lt"/>
              <a:cs typeface="Arial" panose="020B0604020202020204" pitchFamily="34" charset="0"/>
            </a:rPr>
            <a:t>&gt;&gt;</a:t>
          </a:r>
          <a:endParaRPr lang="ru-RU" sz="1100" b="1">
            <a:latin typeface="+mn-lt"/>
            <a:cs typeface="Arial" panose="020B0604020202020204" pitchFamily="34" charset="0"/>
          </a:endParaRPr>
        </a:p>
      </xdr:txBody>
    </xdr:sp>
    <xdr:clientData/>
  </xdr:twoCellAnchor>
  <xdr:twoCellAnchor>
    <xdr:from>
      <xdr:col>0</xdr:col>
      <xdr:colOff>74084</xdr:colOff>
      <xdr:row>32</xdr:row>
      <xdr:rowOff>497418</xdr:rowOff>
    </xdr:from>
    <xdr:to>
      <xdr:col>4</xdr:col>
      <xdr:colOff>116416</xdr:colOff>
      <xdr:row>34</xdr:row>
      <xdr:rowOff>116417</xdr:rowOff>
    </xdr:to>
    <xdr:sp macro="" textlink="">
      <xdr:nvSpPr>
        <xdr:cNvPr id="3" name="Прямоугольник 2">
          <a:hlinkClick xmlns:r="http://schemas.openxmlformats.org/officeDocument/2006/relationships" r:id="rId5"/>
          <a:extLst>
            <a:ext uri="{FF2B5EF4-FFF2-40B4-BE49-F238E27FC236}">
              <a16:creationId xmlns:a16="http://schemas.microsoft.com/office/drawing/2014/main" xmlns="" id="{00000000-0008-0000-0400-000003000000}"/>
            </a:ext>
          </a:extLst>
        </xdr:cNvPr>
        <xdr:cNvSpPr/>
      </xdr:nvSpPr>
      <xdr:spPr>
        <a:xfrm>
          <a:off x="74084" y="12160251"/>
          <a:ext cx="5958415" cy="3386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latin typeface="+mn-lt"/>
              <a:cs typeface="Arial" panose="020B0604020202020204" pitchFamily="34" charset="0"/>
            </a:rPr>
            <a:t>*</a:t>
          </a:r>
          <a:r>
            <a:rPr lang="ru-RU" sz="1100" b="1">
              <a:latin typeface="+mn-lt"/>
              <a:cs typeface="Arial" panose="020B0604020202020204" pitchFamily="34" charset="0"/>
            </a:rPr>
            <a:t>БОЛЕЕ ПОЛНЫЙ СПИСОК ВАРИАНТОВ ЕЦУ ВО ВКЛАДКЕ ЕЦУ</a:t>
          </a:r>
          <a:r>
            <a:rPr lang="ru-RU" sz="1100" b="1" baseline="0">
              <a:latin typeface="+mn-lt"/>
              <a:cs typeface="Arial" panose="020B0604020202020204" pitchFamily="34" charset="0"/>
            </a:rPr>
            <a:t> </a:t>
          </a:r>
          <a:r>
            <a:rPr lang="en-US" sz="1100" b="1" baseline="0">
              <a:latin typeface="+mn-lt"/>
              <a:cs typeface="Arial" panose="020B0604020202020204" pitchFamily="34" charset="0"/>
            </a:rPr>
            <a:t>DALLAS LOCK      </a:t>
          </a:r>
          <a:r>
            <a:rPr lang="en-US" sz="1100" b="1">
              <a:latin typeface="+mn-lt"/>
              <a:cs typeface="Arial" panose="020B0604020202020204" pitchFamily="34" charset="0"/>
            </a:rPr>
            <a:t>&gt;&gt;</a:t>
          </a:r>
          <a:endParaRPr lang="ru-RU" sz="1100" b="1">
            <a:latin typeface="+mn-lt"/>
            <a:cs typeface="Arial" panose="020B060402020202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3</xdr:col>
          <xdr:colOff>3765550</xdr:colOff>
          <xdr:row>30</xdr:row>
          <xdr:rowOff>114300</xdr:rowOff>
        </xdr:from>
        <xdr:to>
          <xdr:col>4</xdr:col>
          <xdr:colOff>50800</xdr:colOff>
          <xdr:row>32</xdr:row>
          <xdr:rowOff>12700</xdr:rowOff>
        </xdr:to>
        <xdr:sp macro="" textlink="">
          <xdr:nvSpPr>
            <xdr:cNvPr id="5136" name="Check Box 16" hidden="1">
              <a:extLst>
                <a:ext uri="{63B3BB69-23CF-44E3-9099-C40C66FF867C}">
                  <a14:compatExt spid="_x0000_s51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533400</xdr:colOff>
          <xdr:row>30</xdr:row>
          <xdr:rowOff>114300</xdr:rowOff>
        </xdr:from>
        <xdr:to>
          <xdr:col>12</xdr:col>
          <xdr:colOff>76200</xdr:colOff>
          <xdr:row>32</xdr:row>
          <xdr:rowOff>12700</xdr:rowOff>
        </xdr:to>
        <xdr:sp macro="" textlink="">
          <xdr:nvSpPr>
            <xdr:cNvPr id="5137" name="Check Box 17" hidden="1">
              <a:extLst>
                <a:ext uri="{63B3BB69-23CF-44E3-9099-C40C66FF867C}">
                  <a14:compatExt spid="_x0000_s5137"/>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2</xdr:col>
      <xdr:colOff>194179</xdr:colOff>
      <xdr:row>10</xdr:row>
      <xdr:rowOff>9525</xdr:rowOff>
    </xdr:from>
    <xdr:to>
      <xdr:col>2</xdr:col>
      <xdr:colOff>194179</xdr:colOff>
      <xdr:row>14</xdr:row>
      <xdr:rowOff>314325</xdr:rowOff>
    </xdr:to>
    <xdr:cxnSp macro="">
      <xdr:nvCxnSpPr>
        <xdr:cNvPr id="2" name="Прямая соединительная линия 1">
          <a:extLst>
            <a:ext uri="{FF2B5EF4-FFF2-40B4-BE49-F238E27FC236}">
              <a16:creationId xmlns:a16="http://schemas.microsoft.com/office/drawing/2014/main" xmlns="" id="{00000000-0008-0000-0500-000002000000}"/>
            </a:ext>
          </a:extLst>
        </xdr:cNvPr>
        <xdr:cNvCxnSpPr/>
      </xdr:nvCxnSpPr>
      <xdr:spPr>
        <a:xfrm>
          <a:off x="279904" y="4543425"/>
          <a:ext cx="0" cy="2362200"/>
        </a:xfrm>
        <a:prstGeom prst="line">
          <a:avLst/>
        </a:prstGeom>
        <a:ln w="19050">
          <a:solidFill>
            <a:schemeClr val="bg1">
              <a:lumMod val="50000"/>
            </a:schemeClr>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9525</xdr:colOff>
      <xdr:row>36</xdr:row>
      <xdr:rowOff>38098</xdr:rowOff>
    </xdr:from>
    <xdr:to>
      <xdr:col>4</xdr:col>
      <xdr:colOff>0</xdr:colOff>
      <xdr:row>75</xdr:row>
      <xdr:rowOff>22412</xdr:rowOff>
    </xdr:to>
    <xdr:sp macro="" textlink="">
      <xdr:nvSpPr>
        <xdr:cNvPr id="3" name="TextBox 2">
          <a:extLst>
            <a:ext uri="{FF2B5EF4-FFF2-40B4-BE49-F238E27FC236}">
              <a16:creationId xmlns:a16="http://schemas.microsoft.com/office/drawing/2014/main" xmlns="" id="{00000000-0008-0000-0500-000003000000}"/>
            </a:ext>
          </a:extLst>
        </xdr:cNvPr>
        <xdr:cNvSpPr txBox="1"/>
      </xdr:nvSpPr>
      <xdr:spPr>
        <a:xfrm>
          <a:off x="188819" y="11770657"/>
          <a:ext cx="5683063" cy="741381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baseline="0">
              <a:solidFill>
                <a:schemeClr val="dk1"/>
              </a:solidFill>
              <a:effectLst/>
              <a:latin typeface="+mn-lt"/>
              <a:ea typeface="+mn-ea"/>
              <a:cs typeface="+mn-cs"/>
            </a:rPr>
            <a:t>Dallas Lock 8.0-</a:t>
          </a:r>
          <a:r>
            <a:rPr lang="ru-RU" sz="1100" b="1" i="0" baseline="0">
              <a:solidFill>
                <a:schemeClr val="dk1"/>
              </a:solidFill>
              <a:effectLst/>
              <a:latin typeface="+mn-lt"/>
              <a:ea typeface="+mn-ea"/>
              <a:cs typeface="+mn-cs"/>
            </a:rPr>
            <a:t>С</a:t>
          </a:r>
          <a:r>
            <a:rPr lang="en-US" sz="1100" b="1" i="0" baseline="0">
              <a:solidFill>
                <a:schemeClr val="dk1"/>
              </a:solidFill>
              <a:effectLst/>
              <a:latin typeface="+mn-lt"/>
              <a:ea typeface="+mn-ea"/>
              <a:cs typeface="+mn-cs"/>
            </a:rPr>
            <a:t> </a:t>
          </a:r>
          <a:endParaRPr lang="ru-RU" sz="1100" b="1" i="0" baseline="0">
            <a:solidFill>
              <a:schemeClr val="dk1"/>
            </a:solidFill>
            <a:effectLst/>
            <a:latin typeface="+mn-lt"/>
            <a:ea typeface="+mn-ea"/>
            <a:cs typeface="+mn-cs"/>
          </a:endParaRPr>
        </a:p>
        <a:p>
          <a:pPr algn="just"/>
          <a:r>
            <a:rPr lang="ru-RU" sz="1100" b="0" i="0" baseline="0">
              <a:solidFill>
                <a:schemeClr val="dk1"/>
              </a:solidFill>
              <a:effectLst/>
              <a:latin typeface="+mn-lt"/>
              <a:ea typeface="+mn-ea"/>
              <a:cs typeface="+mn-cs"/>
            </a:rPr>
            <a:t>Правило формирования цены на комплекты с </a:t>
          </a:r>
          <a:r>
            <a:rPr lang="en-US" sz="1100" b="0" i="0" baseline="0">
              <a:solidFill>
                <a:schemeClr val="dk1"/>
              </a:solidFill>
              <a:effectLst/>
              <a:latin typeface="+mn-lt"/>
              <a:ea typeface="+mn-ea"/>
              <a:cs typeface="+mn-cs"/>
            </a:rPr>
            <a:t>Dallas Lock 8.0-</a:t>
          </a:r>
          <a:r>
            <a:rPr lang="ru-RU" sz="1100" b="0" i="0" baseline="0">
              <a:solidFill>
                <a:schemeClr val="dk1"/>
              </a:solidFill>
              <a:effectLst/>
              <a:latin typeface="+mn-lt"/>
              <a:ea typeface="+mn-ea"/>
              <a:cs typeface="+mn-cs"/>
            </a:rPr>
            <a:t>С: </a:t>
          </a:r>
          <a:r>
            <a:rPr lang="en-US" sz="1100" b="0" i="0" baseline="0">
              <a:solidFill>
                <a:schemeClr val="dk1"/>
              </a:solidFill>
              <a:effectLst/>
              <a:latin typeface="+mn-lt"/>
              <a:ea typeface="+mn-ea"/>
              <a:cs typeface="+mn-cs"/>
            </a:rPr>
            <a:t>Dallas Lock-</a:t>
          </a:r>
          <a:r>
            <a:rPr lang="ru-RU" sz="1100" b="0" i="0" baseline="0">
              <a:solidFill>
                <a:schemeClr val="dk1"/>
              </a:solidFill>
              <a:effectLst/>
              <a:latin typeface="+mn-lt"/>
              <a:ea typeface="+mn-ea"/>
              <a:cs typeface="+mn-cs"/>
            </a:rPr>
            <a:t>С Базовый суммируется со стоимостью дополнительных модулей. Сертифицированный комплект для установки СЗИ </a:t>
          </a:r>
          <a:r>
            <a:rPr lang="en-US" sz="1100" b="0" i="0" baseline="0">
              <a:solidFill>
                <a:schemeClr val="dk1"/>
              </a:solidFill>
              <a:effectLst/>
              <a:latin typeface="+mn-lt"/>
              <a:ea typeface="+mn-ea"/>
              <a:cs typeface="+mn-cs"/>
            </a:rPr>
            <a:t>Dallas Lock</a:t>
          </a:r>
          <a:r>
            <a:rPr lang="ru-RU" sz="1100" b="0" i="0" baseline="0">
              <a:solidFill>
                <a:schemeClr val="dk1"/>
              </a:solidFill>
              <a:effectLst/>
              <a:latin typeface="+mn-lt"/>
              <a:ea typeface="+mn-ea"/>
              <a:cs typeface="+mn-cs"/>
            </a:rPr>
            <a:t> 8.0-С</a:t>
          </a:r>
          <a:r>
            <a:rPr lang="en-US" sz="1100" b="0" i="0" baseline="0">
              <a:solidFill>
                <a:schemeClr val="dk1"/>
              </a:solidFill>
              <a:effectLst/>
              <a:latin typeface="+mn-lt"/>
              <a:ea typeface="+mn-ea"/>
              <a:cs typeface="+mn-cs"/>
            </a:rPr>
            <a:t> </a:t>
          </a:r>
          <a:r>
            <a:rPr lang="ru-RU" sz="1100" b="0" i="0" baseline="0">
              <a:solidFill>
                <a:schemeClr val="dk1"/>
              </a:solidFill>
              <a:effectLst/>
              <a:latin typeface="+mn-lt"/>
              <a:ea typeface="+mn-ea"/>
              <a:cs typeface="+mn-cs"/>
            </a:rPr>
            <a:t>на необходимое количество рабочих мест приобретается отдельно. </a:t>
          </a:r>
        </a:p>
        <a:p>
          <a:endParaRPr lang="ru-RU" sz="1100" b="1" i="0" baseline="0">
            <a:solidFill>
              <a:schemeClr val="dk1"/>
            </a:solidFill>
            <a:effectLst/>
            <a:latin typeface="+mn-lt"/>
            <a:ea typeface="+mn-ea"/>
            <a:cs typeface="+mn-cs"/>
          </a:endParaRPr>
        </a:p>
        <a:p>
          <a:r>
            <a:rPr lang="en-US" sz="1100" b="1" i="0" baseline="0">
              <a:solidFill>
                <a:schemeClr val="dk1"/>
              </a:solidFill>
              <a:effectLst/>
              <a:latin typeface="+mn-lt"/>
              <a:ea typeface="+mn-ea"/>
              <a:cs typeface="+mn-cs"/>
            </a:rPr>
            <a:t>Kaspersky Anti-Virus</a:t>
          </a:r>
          <a:r>
            <a:rPr lang="ru-RU" sz="1100" b="1" i="0" baseline="0">
              <a:solidFill>
                <a:schemeClr val="dk1"/>
              </a:solidFill>
              <a:effectLst/>
              <a:latin typeface="+mn-lt"/>
              <a:ea typeface="+mn-ea"/>
              <a:cs typeface="+mn-cs"/>
            </a:rPr>
            <a:t> </a:t>
          </a:r>
          <a:r>
            <a:rPr lang="en-US" sz="1100" b="1" i="0" baseline="0">
              <a:solidFill>
                <a:schemeClr val="dk1"/>
              </a:solidFill>
              <a:effectLst/>
              <a:latin typeface="+mn-lt"/>
              <a:ea typeface="+mn-ea"/>
              <a:cs typeface="+mn-cs"/>
            </a:rPr>
            <a:t>Certified media Pack</a:t>
          </a:r>
          <a:endParaRPr lang="ru-RU">
            <a:effectLst/>
          </a:endParaRPr>
        </a:p>
        <a:p>
          <a:pPr algn="just"/>
          <a:r>
            <a:rPr lang="ru-RU" sz="1100" b="0" i="0" baseline="0">
              <a:solidFill>
                <a:schemeClr val="dk1"/>
              </a:solidFill>
              <a:effectLst/>
              <a:latin typeface="+mn-lt"/>
              <a:ea typeface="+mn-ea"/>
              <a:cs typeface="+mn-cs"/>
            </a:rPr>
            <a:t>Сертифицированный комплект для установки Антивируса Касперского: компакт-диск, формуляр, копия сертификата ФСТЭК России.</a:t>
          </a:r>
          <a:endParaRPr lang="ru-RU">
            <a:effectLst/>
          </a:endParaRPr>
        </a:p>
        <a:p>
          <a:endParaRPr lang="ru-RU" sz="1100" b="1" i="0" baseline="0">
            <a:solidFill>
              <a:schemeClr val="dk1"/>
            </a:solidFill>
            <a:effectLst/>
            <a:latin typeface="+mn-lt"/>
            <a:ea typeface="+mn-ea"/>
            <a:cs typeface="+mn-cs"/>
          </a:endParaRPr>
        </a:p>
        <a:p>
          <a:r>
            <a:rPr lang="en-US" sz="1100" b="1" i="0" baseline="0">
              <a:solidFill>
                <a:schemeClr val="dk1"/>
              </a:solidFill>
              <a:effectLst/>
              <a:latin typeface="+mn-lt"/>
              <a:ea typeface="+mn-ea"/>
              <a:cs typeface="+mn-cs"/>
            </a:rPr>
            <a:t>Dallas Lock 8.0</a:t>
          </a:r>
          <a:r>
            <a:rPr lang="ru-RU" sz="1100" b="1" i="0" baseline="0">
              <a:solidFill>
                <a:schemeClr val="dk1"/>
              </a:solidFill>
              <a:effectLst/>
              <a:latin typeface="+mn-lt"/>
              <a:ea typeface="+mn-ea"/>
              <a:cs typeface="+mn-cs"/>
            </a:rPr>
            <a:t>-С</a:t>
          </a:r>
          <a:r>
            <a:rPr lang="en-US" sz="1100" b="1" i="0" baseline="0">
              <a:solidFill>
                <a:schemeClr val="dk1"/>
              </a:solidFill>
              <a:effectLst/>
              <a:latin typeface="+mn-lt"/>
              <a:ea typeface="+mn-ea"/>
              <a:cs typeface="+mn-cs"/>
            </a:rPr>
            <a:t>. </a:t>
          </a:r>
          <a:r>
            <a:rPr lang="ru-RU" sz="1100" b="1" i="0" baseline="0">
              <a:solidFill>
                <a:schemeClr val="dk1"/>
              </a:solidFill>
              <a:effectLst/>
              <a:latin typeface="+mn-lt"/>
              <a:ea typeface="+mn-ea"/>
              <a:cs typeface="+mn-cs"/>
            </a:rPr>
            <a:t>Сертифицированный комплект для установки</a:t>
          </a:r>
          <a:endParaRPr lang="ru-RU">
            <a:effectLst/>
          </a:endParaRPr>
        </a:p>
        <a:p>
          <a:pPr algn="just"/>
          <a:r>
            <a:rPr lang="ru-RU" sz="1100" b="0" i="0" baseline="0">
              <a:solidFill>
                <a:schemeClr val="dk1"/>
              </a:solidFill>
              <a:effectLst/>
              <a:latin typeface="+mn-lt"/>
              <a:ea typeface="+mn-ea"/>
              <a:cs typeface="+mn-cs"/>
            </a:rPr>
            <a:t>Компакт-диск с ПО </a:t>
          </a:r>
          <a:r>
            <a:rPr lang="en-US" sz="1100" b="0" i="0" baseline="0">
              <a:solidFill>
                <a:schemeClr val="dk1"/>
              </a:solidFill>
              <a:effectLst/>
              <a:latin typeface="+mn-lt"/>
              <a:ea typeface="+mn-ea"/>
              <a:cs typeface="+mn-cs"/>
            </a:rPr>
            <a:t>Dallas Lock 8.0</a:t>
          </a:r>
          <a:r>
            <a:rPr lang="ru-RU" sz="1100" b="0" i="0" baseline="0">
              <a:solidFill>
                <a:schemeClr val="dk1"/>
              </a:solidFill>
              <a:effectLst/>
              <a:latin typeface="+mn-lt"/>
              <a:ea typeface="+mn-ea"/>
              <a:cs typeface="+mn-cs"/>
            </a:rPr>
            <a:t>-С</a:t>
          </a:r>
          <a:r>
            <a:rPr lang="en-US" sz="1100" b="0" i="0" baseline="0">
              <a:solidFill>
                <a:schemeClr val="dk1"/>
              </a:solidFill>
              <a:effectLst/>
              <a:latin typeface="+mn-lt"/>
              <a:ea typeface="+mn-ea"/>
              <a:cs typeface="+mn-cs"/>
            </a:rPr>
            <a:t> (</a:t>
          </a:r>
          <a:r>
            <a:rPr lang="ru-RU" sz="1100" b="0" i="0" baseline="0">
              <a:solidFill>
                <a:schemeClr val="dk1"/>
              </a:solidFill>
              <a:effectLst/>
              <a:latin typeface="+mn-lt"/>
              <a:ea typeface="+mn-ea"/>
              <a:cs typeface="+mn-cs"/>
            </a:rPr>
            <a:t>соответствующей версии) и документацией в электронном виде; формуляр; копия сертификата ФСТЭК России; краткое руководство.</a:t>
          </a:r>
          <a:endParaRPr lang="ru-RU">
            <a:effectLst/>
          </a:endParaRPr>
        </a:p>
        <a:p>
          <a:endParaRPr lang="ru-RU" sz="1100" b="1" i="0" baseline="0">
            <a:solidFill>
              <a:schemeClr val="dk1"/>
            </a:solidFill>
            <a:effectLst/>
            <a:latin typeface="+mn-lt"/>
            <a:ea typeface="+mn-ea"/>
            <a:cs typeface="+mn-cs"/>
          </a:endParaRPr>
        </a:p>
        <a:p>
          <a:r>
            <a:rPr lang="en-US" sz="1100" b="1" i="0" baseline="0">
              <a:solidFill>
                <a:schemeClr val="dk1"/>
              </a:solidFill>
              <a:effectLst/>
              <a:latin typeface="+mn-lt"/>
              <a:ea typeface="+mn-ea"/>
              <a:cs typeface="+mn-cs"/>
            </a:rPr>
            <a:t>Dallas Lock 8.0</a:t>
          </a:r>
          <a:r>
            <a:rPr lang="ru-RU" sz="1100" b="1" i="0" baseline="0">
              <a:solidFill>
                <a:schemeClr val="dk1"/>
              </a:solidFill>
              <a:effectLst/>
              <a:latin typeface="+mn-lt"/>
              <a:ea typeface="+mn-ea"/>
              <a:cs typeface="+mn-cs"/>
            </a:rPr>
            <a:t>-С</a:t>
          </a:r>
          <a:r>
            <a:rPr lang="en-US" sz="1100" b="1" i="0" baseline="0">
              <a:solidFill>
                <a:schemeClr val="dk1"/>
              </a:solidFill>
              <a:effectLst/>
              <a:latin typeface="+mn-lt"/>
              <a:ea typeface="+mn-ea"/>
              <a:cs typeface="+mn-cs"/>
            </a:rPr>
            <a:t>. </a:t>
          </a:r>
          <a:r>
            <a:rPr lang="ru-RU" sz="1100" b="1" i="0" baseline="0">
              <a:solidFill>
                <a:schemeClr val="dk1"/>
              </a:solidFill>
              <a:effectLst/>
              <a:latin typeface="+mn-lt"/>
              <a:ea typeface="+mn-ea"/>
              <a:cs typeface="+mn-cs"/>
            </a:rPr>
            <a:t>Расширенный сертифицированный комплект для установки с комплектом эксплуатационной документации и учебно-методическими материалами</a:t>
          </a:r>
          <a:endParaRPr lang="ru-RU">
            <a:effectLst/>
          </a:endParaRPr>
        </a:p>
        <a:p>
          <a:pPr algn="just"/>
          <a:r>
            <a:rPr lang="ru-RU" sz="1100" b="0" i="0" baseline="0">
              <a:solidFill>
                <a:schemeClr val="dk1"/>
              </a:solidFill>
              <a:effectLst/>
              <a:latin typeface="+mn-lt"/>
              <a:ea typeface="+mn-ea"/>
              <a:cs typeface="+mn-cs"/>
            </a:rPr>
            <a:t>Компакт-диск с ПО </a:t>
          </a:r>
          <a:r>
            <a:rPr lang="en-US" sz="1100" b="0" i="0" baseline="0">
              <a:solidFill>
                <a:schemeClr val="dk1"/>
              </a:solidFill>
              <a:effectLst/>
              <a:latin typeface="+mn-lt"/>
              <a:ea typeface="+mn-ea"/>
              <a:cs typeface="+mn-cs"/>
            </a:rPr>
            <a:t>Dallas Lock 8.0</a:t>
          </a:r>
          <a:r>
            <a:rPr lang="ru-RU" sz="1100" b="0" i="0" baseline="0">
              <a:solidFill>
                <a:schemeClr val="dk1"/>
              </a:solidFill>
              <a:effectLst/>
              <a:latin typeface="+mn-lt"/>
              <a:ea typeface="+mn-ea"/>
              <a:cs typeface="+mn-cs"/>
            </a:rPr>
            <a:t>-С</a:t>
          </a:r>
          <a:r>
            <a:rPr lang="en-US" sz="1100" b="0" i="0" baseline="0">
              <a:solidFill>
                <a:schemeClr val="dk1"/>
              </a:solidFill>
              <a:effectLst/>
              <a:latin typeface="+mn-lt"/>
              <a:ea typeface="+mn-ea"/>
              <a:cs typeface="+mn-cs"/>
            </a:rPr>
            <a:t> (</a:t>
          </a:r>
          <a:r>
            <a:rPr lang="ru-RU" sz="1100" b="0" i="0" baseline="0">
              <a:solidFill>
                <a:schemeClr val="dk1"/>
              </a:solidFill>
              <a:effectLst/>
              <a:latin typeface="+mn-lt"/>
              <a:ea typeface="+mn-ea"/>
              <a:cs typeface="+mn-cs"/>
            </a:rPr>
            <a:t>соответствующей версии) и документацией в электронном и печатном видах; формуляр; копия сертификата ФСТЭК России; краткое руководство; учебно-методические рекомендации по настройке изделия в печатном виде.</a:t>
          </a:r>
          <a:endParaRPr lang="ru-RU">
            <a:effectLst/>
          </a:endParaRPr>
        </a:p>
        <a:p>
          <a:endParaRPr lang="ru-RU" sz="1100" b="1" i="0" baseline="0">
            <a:solidFill>
              <a:schemeClr val="dk1"/>
            </a:solidFill>
            <a:effectLst/>
            <a:latin typeface="+mn-lt"/>
            <a:ea typeface="+mn-ea"/>
            <a:cs typeface="+mn-cs"/>
          </a:endParaRPr>
        </a:p>
        <a:p>
          <a:r>
            <a:rPr lang="ru-RU" sz="1100" b="1" i="0" baseline="0">
              <a:solidFill>
                <a:schemeClr val="dk1"/>
              </a:solidFill>
              <a:effectLst/>
              <a:latin typeface="+mn-lt"/>
              <a:ea typeface="+mn-ea"/>
              <a:cs typeface="+mn-cs"/>
            </a:rPr>
            <a:t>Терминальное подключение для </a:t>
          </a:r>
          <a:r>
            <a:rPr lang="en-US" sz="1100" b="1" i="0" baseline="0">
              <a:solidFill>
                <a:schemeClr val="dk1"/>
              </a:solidFill>
              <a:effectLst/>
              <a:latin typeface="+mn-lt"/>
              <a:ea typeface="+mn-ea"/>
              <a:cs typeface="+mn-cs"/>
            </a:rPr>
            <a:t>Dallas Lock 8.0-C. </a:t>
          </a:r>
          <a:r>
            <a:rPr lang="ru-RU" sz="1100" b="1" i="0" baseline="0">
              <a:solidFill>
                <a:schemeClr val="dk1"/>
              </a:solidFill>
              <a:effectLst/>
              <a:latin typeface="+mn-lt"/>
              <a:ea typeface="+mn-ea"/>
              <a:cs typeface="+mn-cs"/>
            </a:rPr>
            <a:t>Право на использование</a:t>
          </a:r>
          <a:endParaRPr lang="ru-RU">
            <a:effectLst/>
          </a:endParaRPr>
        </a:p>
        <a:p>
          <a:pPr algn="just"/>
          <a:r>
            <a:rPr lang="ru-RU" sz="1100" b="0" i="0" baseline="0">
              <a:solidFill>
                <a:schemeClr val="dk1"/>
              </a:solidFill>
              <a:effectLst/>
              <a:latin typeface="+mn-lt"/>
              <a:ea typeface="+mn-ea"/>
              <a:cs typeface="+mn-cs"/>
            </a:rPr>
            <a:t>Комплект поставки: лицензионный </a:t>
          </a:r>
          <a:r>
            <a:rPr lang="en-US" sz="1100" b="0" i="0" baseline="0">
              <a:solidFill>
                <a:schemeClr val="dk1"/>
              </a:solidFill>
              <a:effectLst/>
              <a:latin typeface="+mn-lt"/>
              <a:ea typeface="+mn-ea"/>
              <a:cs typeface="+mn-cs"/>
            </a:rPr>
            <a:t>USB-</a:t>
          </a:r>
          <a:r>
            <a:rPr lang="ru-RU" sz="1100" b="0" i="0" baseline="0">
              <a:solidFill>
                <a:schemeClr val="dk1"/>
              </a:solidFill>
              <a:effectLst/>
              <a:latin typeface="+mn-lt"/>
              <a:ea typeface="+mn-ea"/>
              <a:cs typeface="+mn-cs"/>
            </a:rPr>
            <a:t>ключ с указанием максимального количества терминальных подключений.</a:t>
          </a:r>
          <a:endParaRPr lang="ru-RU">
            <a:effectLst/>
          </a:endParaRPr>
        </a:p>
        <a:p>
          <a:pPr algn="just"/>
          <a:endParaRPr lang="ru-RU" sz="1100" b="0" i="0" u="none" strike="noStrike" baseline="0">
            <a:solidFill>
              <a:schemeClr val="dk1"/>
            </a:solidFill>
            <a:latin typeface="Arial" panose="020B0604020202020204" pitchFamily="34" charset="0"/>
            <a:ea typeface="+mn-ea"/>
            <a:cs typeface="Arial" panose="020B0604020202020204" pitchFamily="34" charset="0"/>
          </a:endParaRPr>
        </a:p>
        <a:p>
          <a:r>
            <a:rPr lang="ru-RU" sz="1100" b="1" i="0" baseline="0">
              <a:solidFill>
                <a:schemeClr val="dk1"/>
              </a:solidFill>
              <a:effectLst/>
              <a:latin typeface="+mn-lt"/>
              <a:ea typeface="+mn-ea"/>
              <a:cs typeface="+mn-cs"/>
            </a:rPr>
            <a:t>Техническая поддержка</a:t>
          </a:r>
          <a:endParaRPr lang="ru-RU">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ru-RU" sz="1100" b="0" i="0" baseline="0">
              <a:solidFill>
                <a:schemeClr val="dk1"/>
              </a:solidFill>
              <a:effectLst/>
              <a:latin typeface="+mn-lt"/>
              <a:ea typeface="+mn-ea"/>
              <a:cs typeface="+mn-cs"/>
            </a:rPr>
            <a:t>При первичном приобретении гарантийное сопровождение (основной пакет) в течение 1 года включено в стоимость (окончание артикула </a:t>
          </a:r>
          <a:r>
            <a:rPr lang="en-US" sz="1100" b="1" i="0" baseline="0">
              <a:solidFill>
                <a:schemeClr val="dk1"/>
              </a:solidFill>
              <a:effectLst/>
              <a:latin typeface="+mn-lt"/>
              <a:ea typeface="+mn-ea"/>
              <a:cs typeface="+mn-cs"/>
            </a:rPr>
            <a:t>z = 12M</a:t>
          </a:r>
          <a:r>
            <a:rPr lang="ru-RU" sz="1100" b="0" i="0" baseline="0">
              <a:solidFill>
                <a:schemeClr val="dk1"/>
              </a:solidFill>
              <a:effectLst/>
              <a:latin typeface="+mn-lt"/>
              <a:ea typeface="+mn-ea"/>
              <a:cs typeface="+mn-cs"/>
            </a:rPr>
            <a:t>).</a:t>
          </a:r>
          <a:r>
            <a:rPr lang="en-US" sz="1100" b="0" i="0" baseline="0">
              <a:solidFill>
                <a:schemeClr val="dk1"/>
              </a:solidFill>
              <a:effectLst/>
              <a:latin typeface="+mn-lt"/>
              <a:ea typeface="+mn-ea"/>
              <a:cs typeface="+mn-cs"/>
            </a:rPr>
            <a:t> </a:t>
          </a:r>
          <a:r>
            <a:rPr lang="ru-RU" sz="1100" b="0" i="0" baseline="0">
              <a:solidFill>
                <a:schemeClr val="dk1"/>
              </a:solidFill>
              <a:effectLst/>
              <a:latin typeface="+mn-lt"/>
              <a:ea typeface="+mn-ea"/>
              <a:cs typeface="+mn-cs"/>
            </a:rPr>
            <a:t>В случае приобретения лицензий с гарантийным сопровождением (основной пакет) на 3 года, стоимость лицензии умножается на коэффициент </a:t>
          </a:r>
          <a:r>
            <a:rPr lang="ru-RU" sz="1100" b="1" i="0" baseline="0">
              <a:solidFill>
                <a:schemeClr val="dk1"/>
              </a:solidFill>
              <a:effectLst/>
              <a:latin typeface="+mn-lt"/>
              <a:ea typeface="+mn-ea"/>
              <a:cs typeface="+mn-cs"/>
            </a:rPr>
            <a:t>1,35</a:t>
          </a:r>
          <a:r>
            <a:rPr lang="ru-RU" sz="1100" b="0" i="0" baseline="0">
              <a:solidFill>
                <a:schemeClr val="dk1"/>
              </a:solidFill>
              <a:effectLst/>
              <a:latin typeface="+mn-lt"/>
              <a:ea typeface="+mn-ea"/>
              <a:cs typeface="+mn-cs"/>
            </a:rPr>
            <a:t> (</a:t>
          </a:r>
          <a:r>
            <a:rPr lang="en-US" sz="1100" b="1" i="0" baseline="0">
              <a:solidFill>
                <a:schemeClr val="dk1"/>
              </a:solidFill>
              <a:effectLst/>
              <a:latin typeface="+mn-lt"/>
              <a:ea typeface="+mn-ea"/>
              <a:cs typeface="+mn-cs"/>
            </a:rPr>
            <a:t>z = 36M</a:t>
          </a:r>
          <a:r>
            <a:rPr lang="ru-RU" sz="1100" b="0" i="0" baseline="0">
              <a:solidFill>
                <a:schemeClr val="dk1"/>
              </a:solidFill>
              <a:effectLst/>
              <a:latin typeface="+mn-lt"/>
              <a:ea typeface="+mn-ea"/>
              <a:cs typeface="+mn-cs"/>
            </a:rPr>
            <a:t>). При первичном приобретении с техническим сопровождением расширенного пакета «24х7» окончания артикулов </a:t>
          </a:r>
          <a:r>
            <a:rPr lang="en-US" sz="1100" b="1" i="0" baseline="0">
              <a:solidFill>
                <a:schemeClr val="dk1"/>
              </a:solidFill>
              <a:effectLst/>
              <a:latin typeface="+mn-lt"/>
              <a:ea typeface="+mn-ea"/>
              <a:cs typeface="+mn-cs"/>
            </a:rPr>
            <a:t>12M</a:t>
          </a:r>
          <a:r>
            <a:rPr lang="en-US" sz="1100" b="0" i="0" baseline="0">
              <a:solidFill>
                <a:schemeClr val="dk1"/>
              </a:solidFill>
              <a:effectLst/>
              <a:latin typeface="+mn-lt"/>
              <a:ea typeface="+mn-ea"/>
              <a:cs typeface="+mn-cs"/>
            </a:rPr>
            <a:t>, </a:t>
          </a:r>
          <a:r>
            <a:rPr lang="en-US" sz="1100" b="1" i="0" baseline="0">
              <a:solidFill>
                <a:schemeClr val="dk1"/>
              </a:solidFill>
              <a:effectLst/>
              <a:latin typeface="+mn-lt"/>
              <a:ea typeface="+mn-ea"/>
              <a:cs typeface="+mn-cs"/>
            </a:rPr>
            <a:t>36M</a:t>
          </a:r>
          <a:r>
            <a:rPr lang="ru-RU" sz="1100" b="0" i="0" baseline="0">
              <a:solidFill>
                <a:schemeClr val="dk1"/>
              </a:solidFill>
              <a:effectLst/>
              <a:latin typeface="+mn-lt"/>
              <a:ea typeface="+mn-ea"/>
              <a:cs typeface="+mn-cs"/>
            </a:rPr>
            <a:t> заменяются на </a:t>
          </a:r>
          <a:r>
            <a:rPr lang="en-US" sz="1100" b="1" i="0" baseline="0">
              <a:solidFill>
                <a:schemeClr val="dk1"/>
              </a:solidFill>
              <a:effectLst/>
              <a:latin typeface="+mn-lt"/>
              <a:ea typeface="+mn-ea"/>
              <a:cs typeface="+mn-cs"/>
            </a:rPr>
            <a:t>12M247</a:t>
          </a:r>
          <a:r>
            <a:rPr lang="ru-RU" sz="1100" b="0" i="0" baseline="0">
              <a:solidFill>
                <a:schemeClr val="dk1"/>
              </a:solidFill>
              <a:effectLst/>
              <a:latin typeface="+mn-lt"/>
              <a:ea typeface="+mn-ea"/>
              <a:cs typeface="+mn-cs"/>
            </a:rPr>
            <a:t>, </a:t>
          </a:r>
          <a:r>
            <a:rPr lang="en-US" sz="1100" b="1" i="0" baseline="0">
              <a:solidFill>
                <a:schemeClr val="dk1"/>
              </a:solidFill>
              <a:effectLst/>
              <a:latin typeface="+mn-lt"/>
              <a:ea typeface="+mn-ea"/>
              <a:cs typeface="+mn-cs"/>
            </a:rPr>
            <a:t>36M247</a:t>
          </a:r>
          <a:r>
            <a:rPr lang="en-US" sz="1100" b="0" i="0" baseline="0">
              <a:solidFill>
                <a:schemeClr val="dk1"/>
              </a:solidFill>
              <a:effectLst/>
              <a:latin typeface="+mn-lt"/>
              <a:ea typeface="+mn-ea"/>
              <a:cs typeface="+mn-cs"/>
            </a:rPr>
            <a:t> </a:t>
          </a:r>
          <a:r>
            <a:rPr lang="ru-RU" sz="1100" b="0" i="0" baseline="0">
              <a:solidFill>
                <a:schemeClr val="dk1"/>
              </a:solidFill>
              <a:effectLst/>
              <a:latin typeface="+mn-lt"/>
              <a:ea typeface="+mn-ea"/>
              <a:cs typeface="+mn-cs"/>
            </a:rPr>
            <a:t>соответственно.</a:t>
          </a:r>
          <a:endParaRPr lang="ru-RU">
            <a:effectLst/>
          </a:endParaRPr>
        </a:p>
        <a:p>
          <a:endParaRPr lang="ru-RU" sz="1100" b="0" i="0" u="none" strike="noStrike" baseline="0">
            <a:solidFill>
              <a:schemeClr val="dk1"/>
            </a:solidFill>
            <a:latin typeface="Arial" panose="020B0604020202020204" pitchFamily="34" charset="0"/>
            <a:ea typeface="+mn-ea"/>
            <a:cs typeface="Arial" panose="020B0604020202020204" pitchFamily="34" charset="0"/>
          </a:endParaRPr>
        </a:p>
      </xdr:txBody>
    </xdr:sp>
    <xdr:clientData/>
  </xdr:twoCellAnchor>
  <xdr:twoCellAnchor>
    <xdr:from>
      <xdr:col>4</xdr:col>
      <xdr:colOff>67236</xdr:colOff>
      <xdr:row>36</xdr:row>
      <xdr:rowOff>38099</xdr:rowOff>
    </xdr:from>
    <xdr:to>
      <xdr:col>15</xdr:col>
      <xdr:colOff>67236</xdr:colOff>
      <xdr:row>74</xdr:row>
      <xdr:rowOff>168089</xdr:rowOff>
    </xdr:to>
    <xdr:sp macro="" textlink="">
      <xdr:nvSpPr>
        <xdr:cNvPr id="4" name="TextBox 3">
          <a:extLst>
            <a:ext uri="{FF2B5EF4-FFF2-40B4-BE49-F238E27FC236}">
              <a16:creationId xmlns:a16="http://schemas.microsoft.com/office/drawing/2014/main" xmlns="" id="{00000000-0008-0000-0500-000004000000}"/>
            </a:ext>
          </a:extLst>
        </xdr:cNvPr>
        <xdr:cNvSpPr txBox="1"/>
      </xdr:nvSpPr>
      <xdr:spPr>
        <a:xfrm>
          <a:off x="5849471" y="11535334"/>
          <a:ext cx="6443383" cy="736899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u-RU" sz="1100" b="0" i="0" baseline="0">
              <a:solidFill>
                <a:schemeClr val="dk1"/>
              </a:solidFill>
              <a:effectLst/>
              <a:latin typeface="+mn-lt"/>
              <a:ea typeface="+mn-ea"/>
              <a:cs typeface="+mn-cs"/>
            </a:rPr>
            <a:t>Продление технического сопровождения оформляется в виде сертификата на код активации технической поддержки. </a:t>
          </a:r>
          <a:r>
            <a:rPr lang="ru-RU" sz="1100">
              <a:solidFill>
                <a:schemeClr val="dk1"/>
              </a:solidFill>
              <a:effectLst/>
              <a:latin typeface="+mn-lt"/>
              <a:ea typeface="+mn-ea"/>
              <a:cs typeface="+mn-cs"/>
            </a:rPr>
            <a:t>Сертификат передается по УПД или товарной накладной по форме ТОРГ-12 с оформлением счета-фактуры.</a:t>
          </a:r>
          <a:endParaRPr lang="ru-RU">
            <a:effectLst/>
          </a:endParaRPr>
        </a:p>
        <a:p>
          <a:pPr algn="just"/>
          <a:r>
            <a:rPr lang="ru-RU" sz="1100" b="0" i="0" baseline="0">
              <a:solidFill>
                <a:schemeClr val="dk1"/>
              </a:solidFill>
              <a:effectLst/>
              <a:latin typeface="+mn-lt"/>
              <a:ea typeface="+mn-ea"/>
              <a:cs typeface="+mn-cs"/>
            </a:rPr>
            <a:t>Стоимость последующего технического сопровождения (основной пакет) составляет 20% (15% для лицензий с артикулом </a:t>
          </a:r>
          <a:r>
            <a:rPr lang="en-US" sz="1100" b="0" i="0" baseline="0">
              <a:solidFill>
                <a:schemeClr val="dk1"/>
              </a:solidFill>
              <a:effectLst/>
              <a:latin typeface="+mn-lt"/>
              <a:ea typeface="+mn-ea"/>
              <a:cs typeface="+mn-cs"/>
            </a:rPr>
            <a:t>*</a:t>
          </a:r>
          <a:r>
            <a:rPr lang="ru-RU" sz="1100" b="0" i="0" baseline="0">
              <a:solidFill>
                <a:schemeClr val="dk1"/>
              </a:solidFill>
              <a:effectLst/>
              <a:latin typeface="+mn-lt"/>
              <a:ea typeface="+mn-ea"/>
              <a:cs typeface="+mn-cs"/>
            </a:rPr>
            <a:t>.36</a:t>
          </a:r>
          <a:r>
            <a:rPr lang="en-US" sz="1100" b="0" i="0" baseline="0">
              <a:solidFill>
                <a:schemeClr val="dk1"/>
              </a:solidFill>
              <a:effectLst/>
              <a:latin typeface="+mn-lt"/>
              <a:ea typeface="+mn-ea"/>
              <a:cs typeface="+mn-cs"/>
            </a:rPr>
            <a:t>M</a:t>
          </a:r>
          <a:r>
            <a:rPr lang="ru-RU" sz="1100" b="0" i="0" baseline="0">
              <a:solidFill>
                <a:schemeClr val="dk1"/>
              </a:solidFill>
              <a:effectLst/>
              <a:latin typeface="+mn-lt"/>
              <a:ea typeface="+mn-ea"/>
              <a:cs typeface="+mn-cs"/>
            </a:rPr>
            <a:t>) от стоимости лицензий в год. При оплате технического сопровождения (основной пакет) вперед на 3 года действует скидка – стоимость продления составит 55% (40% для лицензий с артикулом </a:t>
          </a:r>
          <a:r>
            <a:rPr lang="en-US" sz="1100" b="0" i="0" baseline="0">
              <a:solidFill>
                <a:schemeClr val="dk1"/>
              </a:solidFill>
              <a:effectLst/>
              <a:latin typeface="+mn-lt"/>
              <a:ea typeface="+mn-ea"/>
              <a:cs typeface="+mn-cs"/>
            </a:rPr>
            <a:t>*</a:t>
          </a:r>
          <a:r>
            <a:rPr lang="ru-RU" sz="1100" b="0" i="0" baseline="0">
              <a:solidFill>
                <a:schemeClr val="dk1"/>
              </a:solidFill>
              <a:effectLst/>
              <a:latin typeface="+mn-lt"/>
              <a:ea typeface="+mn-ea"/>
              <a:cs typeface="+mn-cs"/>
            </a:rPr>
            <a:t>.36</a:t>
          </a:r>
          <a:r>
            <a:rPr lang="en-US" sz="1100" b="0" i="0" baseline="0">
              <a:solidFill>
                <a:schemeClr val="dk1"/>
              </a:solidFill>
              <a:effectLst/>
              <a:latin typeface="+mn-lt"/>
              <a:ea typeface="+mn-ea"/>
              <a:cs typeface="+mn-cs"/>
            </a:rPr>
            <a:t>M</a:t>
          </a:r>
          <a:r>
            <a:rPr lang="ru-RU" sz="1100" b="0" i="0" baseline="0">
              <a:solidFill>
                <a:schemeClr val="dk1"/>
              </a:solidFill>
              <a:effectLst/>
              <a:latin typeface="+mn-lt"/>
              <a:ea typeface="+mn-ea"/>
              <a:cs typeface="+mn-cs"/>
            </a:rPr>
            <a:t>) от розничной стоимости лицензий. Стоимость последующего технического сопровождения (расширенный пакет «24х7») составляет 30% (22% для лицензий с артикулом </a:t>
          </a:r>
          <a:r>
            <a:rPr lang="en-US" sz="1100" b="0" i="0" baseline="0">
              <a:solidFill>
                <a:schemeClr val="dk1"/>
              </a:solidFill>
              <a:effectLst/>
              <a:latin typeface="+mn-lt"/>
              <a:ea typeface="+mn-ea"/>
              <a:cs typeface="+mn-cs"/>
            </a:rPr>
            <a:t>*</a:t>
          </a:r>
          <a:r>
            <a:rPr lang="ru-RU" sz="1100" b="0" i="0" baseline="0">
              <a:solidFill>
                <a:schemeClr val="dk1"/>
              </a:solidFill>
              <a:effectLst/>
              <a:latin typeface="+mn-lt"/>
              <a:ea typeface="+mn-ea"/>
              <a:cs typeface="+mn-cs"/>
            </a:rPr>
            <a:t>.36</a:t>
          </a:r>
          <a:r>
            <a:rPr lang="en-US" sz="1100" b="0" i="0" baseline="0">
              <a:solidFill>
                <a:schemeClr val="dk1"/>
              </a:solidFill>
              <a:effectLst/>
              <a:latin typeface="+mn-lt"/>
              <a:ea typeface="+mn-ea"/>
              <a:cs typeface="+mn-cs"/>
            </a:rPr>
            <a:t>M</a:t>
          </a:r>
          <a:r>
            <a:rPr lang="ru-RU" sz="1100" b="0" i="0" baseline="0">
              <a:solidFill>
                <a:schemeClr val="dk1"/>
              </a:solidFill>
              <a:effectLst/>
              <a:latin typeface="+mn-lt"/>
              <a:ea typeface="+mn-ea"/>
              <a:cs typeface="+mn-cs"/>
            </a:rPr>
            <a:t>) от стоимости лицензий в год. При оплате технического сопровождения (расширенный пакет «24х7») вперед на 3 года действует скидка – стоимость продления составит 80% (60% для лицензий с артикулом </a:t>
          </a:r>
          <a:r>
            <a:rPr lang="en-US" sz="1100" b="0" i="0" baseline="0">
              <a:solidFill>
                <a:schemeClr val="dk1"/>
              </a:solidFill>
              <a:effectLst/>
              <a:latin typeface="+mn-lt"/>
              <a:ea typeface="+mn-ea"/>
              <a:cs typeface="+mn-cs"/>
            </a:rPr>
            <a:t>*</a:t>
          </a:r>
          <a:r>
            <a:rPr lang="ru-RU" sz="1100" b="0" i="0" baseline="0">
              <a:solidFill>
                <a:schemeClr val="dk1"/>
              </a:solidFill>
              <a:effectLst/>
              <a:latin typeface="+mn-lt"/>
              <a:ea typeface="+mn-ea"/>
              <a:cs typeface="+mn-cs"/>
            </a:rPr>
            <a:t>.36</a:t>
          </a:r>
          <a:r>
            <a:rPr lang="en-US" sz="1100" b="0" i="0" baseline="0">
              <a:solidFill>
                <a:schemeClr val="dk1"/>
              </a:solidFill>
              <a:effectLst/>
              <a:latin typeface="+mn-lt"/>
              <a:ea typeface="+mn-ea"/>
              <a:cs typeface="+mn-cs"/>
            </a:rPr>
            <a:t>M</a:t>
          </a:r>
          <a:r>
            <a:rPr lang="ru-RU" sz="1100" b="0" i="0" baseline="0">
              <a:solidFill>
                <a:schemeClr val="dk1"/>
              </a:solidFill>
              <a:effectLst/>
              <a:latin typeface="+mn-lt"/>
              <a:ea typeface="+mn-ea"/>
              <a:cs typeface="+mn-cs"/>
            </a:rPr>
            <a:t>) от стоимости лицензий. При продлении технического сопровождения оплачивается также весь период с момента окончания гарантийного или технического сопровождения.</a:t>
          </a:r>
        </a:p>
        <a:p>
          <a:pPr algn="just"/>
          <a:endParaRPr lang="ru-RU">
            <a:effectLst/>
          </a:endParaRPr>
        </a:p>
        <a:p>
          <a:pPr algn="just"/>
          <a:r>
            <a:rPr lang="ru-RU" sz="1100" b="0" i="0" baseline="0">
              <a:solidFill>
                <a:schemeClr val="dk1"/>
              </a:solidFill>
              <a:effectLst/>
              <a:latin typeface="+mn-lt"/>
              <a:ea typeface="+mn-ea"/>
              <a:cs typeface="+mn-cs"/>
            </a:rPr>
            <a:t>Стоимость технического сопровождения на устаревших инфраструктурах (при использовании операционных систем с завершившейся поддержкой от вендора, например, таких, как </a:t>
          </a:r>
          <a:r>
            <a:rPr lang="en-US" sz="1100" b="0" i="0" baseline="0">
              <a:solidFill>
                <a:schemeClr val="dk1"/>
              </a:solidFill>
              <a:effectLst/>
              <a:latin typeface="+mn-lt"/>
              <a:ea typeface="+mn-ea"/>
              <a:cs typeface="+mn-cs"/>
            </a:rPr>
            <a:t>Windows XP/2003 Server</a:t>
          </a:r>
          <a:r>
            <a:rPr lang="ru-RU" sz="1100" b="0" i="0" baseline="0">
              <a:solidFill>
                <a:schemeClr val="dk1"/>
              </a:solidFill>
              <a:effectLst/>
              <a:latin typeface="+mn-lt"/>
              <a:ea typeface="+mn-ea"/>
              <a:cs typeface="+mn-cs"/>
            </a:rPr>
            <a:t>/</a:t>
          </a:r>
          <a:r>
            <a:rPr lang="en-US" sz="1100" b="0" i="0" baseline="0">
              <a:solidFill>
                <a:schemeClr val="dk1"/>
              </a:solidFill>
              <a:effectLst/>
              <a:latin typeface="+mn-lt"/>
              <a:ea typeface="+mn-ea"/>
              <a:cs typeface="+mn-cs"/>
            </a:rPr>
            <a:t>Windows 7 </a:t>
          </a:r>
          <a:r>
            <a:rPr lang="ru-RU" sz="1100" b="0" i="0" baseline="0">
              <a:solidFill>
                <a:schemeClr val="dk1"/>
              </a:solidFill>
              <a:effectLst/>
              <a:latin typeface="+mn-lt"/>
              <a:ea typeface="+mn-ea"/>
              <a:cs typeface="+mn-cs"/>
            </a:rPr>
            <a:t>и т.д.</a:t>
          </a:r>
          <a:r>
            <a:rPr lang="en-US" sz="1100" b="0" i="0" baseline="0">
              <a:solidFill>
                <a:schemeClr val="dk1"/>
              </a:solidFill>
              <a:effectLst/>
              <a:latin typeface="+mn-lt"/>
              <a:ea typeface="+mn-ea"/>
              <a:cs typeface="+mn-cs"/>
            </a:rPr>
            <a:t>) </a:t>
          </a:r>
          <a:r>
            <a:rPr lang="ru-RU" sz="1100" b="0" i="0" baseline="0">
              <a:solidFill>
                <a:schemeClr val="dk1"/>
              </a:solidFill>
              <a:effectLst/>
              <a:latin typeface="+mn-lt"/>
              <a:ea typeface="+mn-ea"/>
              <a:cs typeface="+mn-cs"/>
            </a:rPr>
            <a:t>удваивается.</a:t>
          </a:r>
        </a:p>
        <a:p>
          <a:pPr algn="just"/>
          <a:endParaRPr lang="ru-RU">
            <a:effectLst/>
          </a:endParaRPr>
        </a:p>
        <a:p>
          <a:pPr algn="just"/>
          <a:r>
            <a:rPr lang="ru-RU" sz="1100" b="0" i="0" baseline="0">
              <a:solidFill>
                <a:schemeClr val="dk1"/>
              </a:solidFill>
              <a:effectLst/>
              <a:latin typeface="+mn-lt"/>
              <a:ea typeface="+mn-ea"/>
              <a:cs typeface="+mn-cs"/>
            </a:rPr>
            <a:t>Пользователи программного обеспечения </a:t>
          </a:r>
          <a:r>
            <a:rPr lang="en-US" sz="1100" b="0" i="0" baseline="0">
              <a:solidFill>
                <a:schemeClr val="dk1"/>
              </a:solidFill>
              <a:effectLst/>
              <a:latin typeface="+mn-lt"/>
              <a:ea typeface="+mn-ea"/>
              <a:cs typeface="+mn-cs"/>
            </a:rPr>
            <a:t>Dallas Lock </a:t>
          </a:r>
          <a:r>
            <a:rPr lang="ru-RU" sz="1100" b="0" i="0" baseline="0">
              <a:solidFill>
                <a:schemeClr val="dk1"/>
              </a:solidFill>
              <a:effectLst/>
              <a:latin typeface="+mn-lt"/>
              <a:ea typeface="+mn-ea"/>
              <a:cs typeface="+mn-cs"/>
            </a:rPr>
            <a:t>в рамках гарантийного или непрерывно действующего технического сопровождения имеют право бесплатного обновления лицензий до следующей версии этого решения (с тем же объемом функциональности). Оплачивается только стоимость новых сертифицированных комплектов для установки и 1 год (3 года для лицензий с артикулом </a:t>
          </a:r>
          <a:r>
            <a:rPr lang="en-US" sz="1100" b="0" i="0" baseline="0">
              <a:solidFill>
                <a:schemeClr val="dk1"/>
              </a:solidFill>
              <a:effectLst/>
              <a:latin typeface="+mn-lt"/>
              <a:ea typeface="+mn-ea"/>
              <a:cs typeface="+mn-cs"/>
            </a:rPr>
            <a:t>*</a:t>
          </a:r>
          <a:r>
            <a:rPr lang="ru-RU" sz="1100" b="0" i="0" baseline="0">
              <a:solidFill>
                <a:schemeClr val="dk1"/>
              </a:solidFill>
              <a:effectLst/>
              <a:latin typeface="+mn-lt"/>
              <a:ea typeface="+mn-ea"/>
              <a:cs typeface="+mn-cs"/>
            </a:rPr>
            <a:t>.36</a:t>
          </a:r>
          <a:r>
            <a:rPr lang="en-US" sz="1100" b="0" i="0" baseline="0">
              <a:solidFill>
                <a:schemeClr val="dk1"/>
              </a:solidFill>
              <a:effectLst/>
              <a:latin typeface="+mn-lt"/>
              <a:ea typeface="+mn-ea"/>
              <a:cs typeface="+mn-cs"/>
            </a:rPr>
            <a:t>M</a:t>
          </a:r>
          <a:r>
            <a:rPr lang="ru-RU" sz="1100" b="0" i="0" baseline="0">
              <a:solidFill>
                <a:schemeClr val="dk1"/>
              </a:solidFill>
              <a:effectLst/>
              <a:latin typeface="+mn-lt"/>
              <a:ea typeface="+mn-ea"/>
              <a:cs typeface="+mn-cs"/>
            </a:rPr>
            <a:t>) технической поддержки.</a:t>
          </a:r>
        </a:p>
        <a:p>
          <a:pPr algn="just"/>
          <a:endParaRPr lang="ru-RU">
            <a:effectLst/>
          </a:endParaRPr>
        </a:p>
        <a:p>
          <a:pPr algn="l"/>
          <a:r>
            <a:rPr lang="ru-RU" sz="1100" b="1" i="0" baseline="0">
              <a:solidFill>
                <a:schemeClr val="dk1"/>
              </a:solidFill>
              <a:effectLst/>
              <a:latin typeface="+mn-lt"/>
              <a:ea typeface="+mn-ea"/>
              <a:cs typeface="+mn-cs"/>
            </a:rPr>
            <a:t>Комментарии</a:t>
          </a:r>
          <a:endParaRPr lang="ru-RU">
            <a:effectLst/>
          </a:endParaRPr>
        </a:p>
        <a:p>
          <a:pPr algn="just"/>
          <a:r>
            <a:rPr lang="ru-RU" sz="1100" b="0" i="0" baseline="0">
              <a:solidFill>
                <a:schemeClr val="dk1"/>
              </a:solidFill>
              <a:effectLst/>
              <a:latin typeface="+mn-lt"/>
              <a:ea typeface="+mn-ea"/>
              <a:cs typeface="+mn-cs"/>
            </a:rPr>
            <a:t>• Для пользователей СЗИ </a:t>
          </a:r>
          <a:r>
            <a:rPr lang="en-US" sz="1100" b="0" i="0" baseline="0">
              <a:solidFill>
                <a:schemeClr val="dk1"/>
              </a:solidFill>
              <a:effectLst/>
              <a:latin typeface="+mn-lt"/>
              <a:ea typeface="+mn-ea"/>
              <a:cs typeface="+mn-cs"/>
            </a:rPr>
            <a:t>Dallas Lock 8.0-</a:t>
          </a:r>
          <a:r>
            <a:rPr lang="ru-RU" sz="1100" b="0" i="0" baseline="0">
              <a:solidFill>
                <a:schemeClr val="dk1"/>
              </a:solidFill>
              <a:effectLst/>
              <a:latin typeface="+mn-lt"/>
              <a:ea typeface="+mn-ea"/>
              <a:cs typeface="+mn-cs"/>
            </a:rPr>
            <a:t>С с действующей технической поддержкой бесплатно продлевается техническая поддержка на 1 год с момента приобретения модуля «Межсетевой экран» (в том числе совместно с модулем «Система обнаружения и предотвращения вторжений»). Срок действия акции ограничен.</a:t>
          </a:r>
          <a:endParaRPr lang="ru-RU">
            <a:effectLst/>
          </a:endParaRPr>
        </a:p>
        <a:p>
          <a:pPr algn="just"/>
          <a:r>
            <a:rPr lang="ru-RU" sz="1100" b="0" i="0" baseline="0">
              <a:solidFill>
                <a:schemeClr val="dk1"/>
              </a:solidFill>
              <a:effectLst/>
              <a:latin typeface="+mn-lt"/>
              <a:ea typeface="+mn-ea"/>
              <a:cs typeface="+mn-cs"/>
            </a:rPr>
            <a:t>• Для пользователей СЗИ </a:t>
          </a:r>
          <a:r>
            <a:rPr lang="en-US" sz="1100" b="0" i="0" baseline="0">
              <a:solidFill>
                <a:schemeClr val="dk1"/>
              </a:solidFill>
              <a:effectLst/>
              <a:latin typeface="+mn-lt"/>
              <a:ea typeface="+mn-ea"/>
              <a:cs typeface="+mn-cs"/>
            </a:rPr>
            <a:t>Dallas Lock 8.0-</a:t>
          </a:r>
          <a:r>
            <a:rPr lang="ru-RU" sz="1100" b="0" i="0" baseline="0">
              <a:solidFill>
                <a:schemeClr val="dk1"/>
              </a:solidFill>
              <a:effectLst/>
              <a:latin typeface="+mn-lt"/>
              <a:ea typeface="+mn-ea"/>
              <a:cs typeface="+mn-cs"/>
            </a:rPr>
            <a:t>С с прерванной технической поддержкой бесплатно возобновляется техническая поддержка СЗИ </a:t>
          </a:r>
          <a:r>
            <a:rPr lang="en-US" sz="1100" b="0" i="0" baseline="0">
              <a:solidFill>
                <a:schemeClr val="dk1"/>
              </a:solidFill>
              <a:effectLst/>
              <a:latin typeface="+mn-lt"/>
              <a:ea typeface="+mn-ea"/>
              <a:cs typeface="+mn-cs"/>
            </a:rPr>
            <a:t>Dallas Lock</a:t>
          </a:r>
          <a:r>
            <a:rPr lang="ru-RU" sz="1100" b="0" i="0" baseline="0">
              <a:solidFill>
                <a:schemeClr val="dk1"/>
              </a:solidFill>
              <a:effectLst/>
              <a:latin typeface="+mn-lt"/>
              <a:ea typeface="+mn-ea"/>
              <a:cs typeface="+mn-cs"/>
            </a:rPr>
            <a:t> 8.0-С с любым истекшим сроком действия при приобретении модуля «Межсетевой экран» (в том числе с модулем «Система обнаружения и предотвращения вторжений») и оплате 1 года технического сопровождения СЗИ </a:t>
          </a:r>
          <a:r>
            <a:rPr lang="en-US" sz="1100" b="0" i="0" baseline="0">
              <a:solidFill>
                <a:schemeClr val="dk1"/>
              </a:solidFill>
              <a:effectLst/>
              <a:latin typeface="+mn-lt"/>
              <a:ea typeface="+mn-ea"/>
              <a:cs typeface="+mn-cs"/>
            </a:rPr>
            <a:t>Dallas Lock 8.0-</a:t>
          </a:r>
          <a:r>
            <a:rPr lang="ru-RU" sz="1100" b="0" i="0" baseline="0">
              <a:solidFill>
                <a:schemeClr val="dk1"/>
              </a:solidFill>
              <a:effectLst/>
              <a:latin typeface="+mn-lt"/>
              <a:ea typeface="+mn-ea"/>
              <a:cs typeface="+mn-cs"/>
            </a:rPr>
            <a:t>С. Срок действия акции ограничен.</a:t>
          </a:r>
          <a:endParaRPr lang="ru-RU">
            <a:effectLst/>
          </a:endParaRPr>
        </a:p>
        <a:p>
          <a:pPr algn="just"/>
          <a:r>
            <a:rPr lang="ru-RU" sz="1100" b="0" i="0" baseline="0">
              <a:solidFill>
                <a:schemeClr val="dk1"/>
              </a:solidFill>
              <a:effectLst/>
              <a:latin typeface="+mn-lt"/>
              <a:ea typeface="+mn-ea"/>
              <a:cs typeface="+mn-cs"/>
            </a:rPr>
            <a:t>• СЗИ </a:t>
          </a:r>
          <a:r>
            <a:rPr lang="en-US" sz="1100" b="0" i="0" baseline="0">
              <a:solidFill>
                <a:schemeClr val="dk1"/>
              </a:solidFill>
              <a:effectLst/>
              <a:latin typeface="+mn-lt"/>
              <a:ea typeface="+mn-ea"/>
              <a:cs typeface="+mn-cs"/>
            </a:rPr>
            <a:t>Dallas Lock 8.0-</a:t>
          </a:r>
          <a:r>
            <a:rPr lang="ru-RU" sz="1100" b="0" i="0" baseline="0">
              <a:solidFill>
                <a:schemeClr val="dk1"/>
              </a:solidFill>
              <a:effectLst/>
              <a:latin typeface="+mn-lt"/>
              <a:ea typeface="+mn-ea"/>
              <a:cs typeface="+mn-cs"/>
            </a:rPr>
            <a:t>С совместима с различными моделями электронных ключей и смарт-карт </a:t>
          </a:r>
          <a:r>
            <a:rPr lang="en-US" sz="1100" b="0" i="0" baseline="0">
              <a:solidFill>
                <a:schemeClr val="dk1"/>
              </a:solidFill>
              <a:effectLst/>
              <a:latin typeface="+mn-lt"/>
              <a:ea typeface="+mn-ea"/>
              <a:cs typeface="+mn-cs"/>
            </a:rPr>
            <a:t>JaCarta </a:t>
          </a:r>
          <a:r>
            <a:rPr lang="ru-RU" sz="1100" b="0" i="0" baseline="0">
              <a:solidFill>
                <a:schemeClr val="dk1"/>
              </a:solidFill>
              <a:effectLst/>
              <a:latin typeface="+mn-lt"/>
              <a:ea typeface="+mn-ea"/>
              <a:cs typeface="+mn-cs"/>
            </a:rPr>
            <a:t>и </a:t>
          </a:r>
          <a:r>
            <a:rPr lang="en-US" sz="1100" b="0" i="0" baseline="0">
              <a:solidFill>
                <a:schemeClr val="dk1"/>
              </a:solidFill>
              <a:effectLst/>
              <a:latin typeface="+mn-lt"/>
              <a:ea typeface="+mn-ea"/>
              <a:cs typeface="+mn-cs"/>
            </a:rPr>
            <a:t>eToken, </a:t>
          </a:r>
          <a:r>
            <a:rPr lang="ru-RU" sz="1100" b="0" i="0" baseline="0">
              <a:solidFill>
                <a:schemeClr val="dk1"/>
              </a:solidFill>
              <a:effectLst/>
              <a:latin typeface="+mn-lt"/>
              <a:ea typeface="+mn-ea"/>
              <a:cs typeface="+mn-cs"/>
            </a:rPr>
            <a:t>Рутокен, </a:t>
          </a:r>
          <a:r>
            <a:rPr lang="en-US" sz="1100" b="0" i="0" baseline="0">
              <a:solidFill>
                <a:schemeClr val="dk1"/>
              </a:solidFill>
              <a:effectLst/>
              <a:latin typeface="+mn-lt"/>
              <a:ea typeface="+mn-ea"/>
              <a:cs typeface="+mn-cs"/>
            </a:rPr>
            <a:t>eSmart, </a:t>
          </a:r>
          <a:r>
            <a:rPr lang="ru-RU" sz="1100" b="0" i="0" baseline="0">
              <a:solidFill>
                <a:schemeClr val="dk1"/>
              </a:solidFill>
              <a:effectLst/>
              <a:latin typeface="+mn-lt"/>
              <a:ea typeface="+mn-ea"/>
              <a:cs typeface="+mn-cs"/>
            </a:rPr>
            <a:t>электронными ключами </a:t>
          </a:r>
          <a:r>
            <a:rPr lang="en-US" sz="1100" b="0" i="0" baseline="0">
              <a:solidFill>
                <a:schemeClr val="dk1"/>
              </a:solidFill>
              <a:effectLst/>
              <a:latin typeface="+mn-lt"/>
              <a:ea typeface="+mn-ea"/>
              <a:cs typeface="+mn-cs"/>
            </a:rPr>
            <a:t>Touch Memory (iButton), </a:t>
          </a:r>
          <a:r>
            <a:rPr lang="ru-RU" sz="1100" b="0" i="0" baseline="0">
              <a:solidFill>
                <a:schemeClr val="dk1"/>
              </a:solidFill>
              <a:effectLst/>
              <a:latin typeface="+mn-lt"/>
              <a:ea typeface="+mn-ea"/>
              <a:cs typeface="+mn-cs"/>
            </a:rPr>
            <a:t>картами </a:t>
          </a:r>
          <a:r>
            <a:rPr lang="en-US" sz="1100" b="0" i="0" baseline="0">
              <a:solidFill>
                <a:schemeClr val="dk1"/>
              </a:solidFill>
              <a:effectLst/>
              <a:latin typeface="+mn-lt"/>
              <a:ea typeface="+mn-ea"/>
              <a:cs typeface="+mn-cs"/>
            </a:rPr>
            <a:t>HID Proximity, </a:t>
          </a:r>
          <a:r>
            <a:rPr lang="ru-RU" sz="1100" b="0" i="0" baseline="0">
              <a:solidFill>
                <a:schemeClr val="dk1"/>
              </a:solidFill>
              <a:effectLst/>
              <a:latin typeface="+mn-lt"/>
              <a:ea typeface="+mn-ea"/>
              <a:cs typeface="+mn-cs"/>
            </a:rPr>
            <a:t>а также с программными решениями различных производителей.</a:t>
          </a:r>
          <a:endParaRPr lang="en-US" sz="1100" b="0" i="0" baseline="0">
            <a:solidFill>
              <a:schemeClr val="dk1"/>
            </a:solidFill>
            <a:effectLst/>
            <a:latin typeface="+mn-lt"/>
            <a:ea typeface="+mn-ea"/>
            <a:cs typeface="+mn-cs"/>
          </a:endParaRPr>
        </a:p>
        <a:p>
          <a:pPr algn="just"/>
          <a:r>
            <a:rPr lang="ru-RU" sz="1100" b="0" i="0" baseline="0">
              <a:solidFill>
                <a:schemeClr val="dk1"/>
              </a:solidFill>
              <a:effectLst/>
              <a:latin typeface="+mn-lt"/>
              <a:ea typeface="+mn-ea"/>
              <a:cs typeface="+mn-cs"/>
            </a:rPr>
            <a:t>• Сертифицированная</a:t>
          </a:r>
          <a:r>
            <a:rPr lang="en-US" sz="1100" b="0" i="0" baseline="0">
              <a:solidFill>
                <a:schemeClr val="dk1"/>
              </a:solidFill>
              <a:effectLst/>
              <a:latin typeface="+mn-lt"/>
              <a:ea typeface="+mn-ea"/>
              <a:cs typeface="+mn-cs"/>
            </a:rPr>
            <a:t>****</a:t>
          </a:r>
          <a:r>
            <a:rPr lang="ru-RU" sz="1100" b="0" i="0" baseline="0">
              <a:solidFill>
                <a:schemeClr val="dk1"/>
              </a:solidFill>
              <a:effectLst/>
              <a:latin typeface="+mn-lt"/>
              <a:ea typeface="+mn-ea"/>
              <a:cs typeface="+mn-cs"/>
            </a:rPr>
            <a:t> функциональность модуля «СКН уровня отчуждения (переноса) информации» для </a:t>
          </a:r>
          <a:r>
            <a:rPr lang="en-US" sz="1100" b="0" i="0" baseline="0">
              <a:solidFill>
                <a:schemeClr val="dk1"/>
              </a:solidFill>
              <a:effectLst/>
              <a:latin typeface="+mn-lt"/>
              <a:ea typeface="+mn-ea"/>
              <a:cs typeface="+mn-cs"/>
            </a:rPr>
            <a:t>Dallas Lock 8.0-</a:t>
          </a:r>
          <a:r>
            <a:rPr lang="ru-RU" sz="1100" b="0" i="0" baseline="0">
              <a:solidFill>
                <a:schemeClr val="dk1"/>
              </a:solidFill>
              <a:effectLst/>
              <a:latin typeface="+mn-lt"/>
              <a:ea typeface="+mn-ea"/>
              <a:cs typeface="+mn-cs"/>
            </a:rPr>
            <a:t>С доступна только совместно с аппаратным идентификатором Рутокен ЭЦП 2.0 </a:t>
          </a:r>
          <a:r>
            <a:rPr lang="en-US" sz="1100" b="0" i="0" baseline="0">
              <a:solidFill>
                <a:schemeClr val="dk1"/>
              </a:solidFill>
              <a:effectLst/>
              <a:latin typeface="+mn-lt"/>
              <a:ea typeface="+mn-ea"/>
              <a:cs typeface="+mn-cs"/>
            </a:rPr>
            <a:t>Flash (</a:t>
          </a:r>
          <a:r>
            <a:rPr lang="ru-RU" sz="1100" b="0" i="0" baseline="0">
              <a:solidFill>
                <a:schemeClr val="dk1"/>
              </a:solidFill>
              <a:effectLst/>
              <a:latin typeface="+mn-lt"/>
              <a:ea typeface="+mn-ea"/>
              <a:cs typeface="+mn-cs"/>
            </a:rPr>
            <a:t>приобретается отдельно</a:t>
          </a:r>
          <a:r>
            <a:rPr lang="en-US" sz="1100" b="0" i="0" baseline="0">
              <a:solidFill>
                <a:schemeClr val="dk1"/>
              </a:solidFill>
              <a:effectLst/>
              <a:latin typeface="+mn-lt"/>
              <a:ea typeface="+mn-ea"/>
              <a:cs typeface="+mn-cs"/>
            </a:rPr>
            <a:t>)</a:t>
          </a:r>
          <a:r>
            <a:rPr lang="ru-RU" sz="1100" b="0" i="0" baseline="0">
              <a:solidFill>
                <a:schemeClr val="dk1"/>
              </a:solidFill>
              <a:effectLst/>
              <a:latin typeface="+mn-lt"/>
              <a:ea typeface="+mn-ea"/>
              <a:cs typeface="+mn-cs"/>
            </a:rPr>
            <a:t>.</a:t>
          </a:r>
          <a:endParaRPr lang="ru-RU" sz="1100">
            <a:latin typeface="Arial" panose="020B0604020202020204" pitchFamily="34" charset="0"/>
            <a:cs typeface="Arial" panose="020B0604020202020204" pitchFamily="34" charset="0"/>
          </a:endParaRPr>
        </a:p>
      </xdr:txBody>
    </xdr:sp>
    <xdr:clientData/>
  </xdr:twoCellAnchor>
  <xdr:twoCellAnchor>
    <xdr:from>
      <xdr:col>2</xdr:col>
      <xdr:colOff>9525</xdr:colOff>
      <xdr:row>74</xdr:row>
      <xdr:rowOff>188896</xdr:rowOff>
    </xdr:from>
    <xdr:to>
      <xdr:col>14</xdr:col>
      <xdr:colOff>9525</xdr:colOff>
      <xdr:row>81</xdr:row>
      <xdr:rowOff>107255</xdr:rowOff>
    </xdr:to>
    <xdr:grpSp>
      <xdr:nvGrpSpPr>
        <xdr:cNvPr id="5" name="Группа 4">
          <a:extLst>
            <a:ext uri="{FF2B5EF4-FFF2-40B4-BE49-F238E27FC236}">
              <a16:creationId xmlns:a16="http://schemas.microsoft.com/office/drawing/2014/main" xmlns="" id="{00000000-0008-0000-0500-000005000000}"/>
            </a:ext>
          </a:extLst>
        </xdr:cNvPr>
        <xdr:cNvGrpSpPr/>
      </xdr:nvGrpSpPr>
      <xdr:grpSpPr>
        <a:xfrm>
          <a:off x="187325" y="18984896"/>
          <a:ext cx="12757150" cy="1213759"/>
          <a:chOff x="9525" y="13325475"/>
          <a:chExt cx="12372975" cy="1066801"/>
        </a:xfrm>
      </xdr:grpSpPr>
      <xdr:sp macro="" textlink="">
        <xdr:nvSpPr>
          <xdr:cNvPr id="6" name="TextBox 5">
            <a:extLst>
              <a:ext uri="{FF2B5EF4-FFF2-40B4-BE49-F238E27FC236}">
                <a16:creationId xmlns:a16="http://schemas.microsoft.com/office/drawing/2014/main" xmlns="" id="{00000000-0008-0000-0500-000006000000}"/>
              </a:ext>
            </a:extLst>
          </xdr:cNvPr>
          <xdr:cNvSpPr txBox="1"/>
        </xdr:nvSpPr>
        <xdr:spPr>
          <a:xfrm>
            <a:off x="9525" y="13363576"/>
            <a:ext cx="12372975" cy="1028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baseline="0">
                <a:solidFill>
                  <a:schemeClr val="dk1"/>
                </a:solidFill>
                <a:effectLst/>
                <a:latin typeface="+mn-lt"/>
                <a:ea typeface="+mn-ea"/>
                <a:cs typeface="+mn-cs"/>
              </a:rPr>
              <a:t>* «x» – </a:t>
            </a:r>
            <a:r>
              <a:rPr lang="ru-RU" sz="1100" b="0" i="0" baseline="0">
                <a:solidFill>
                  <a:schemeClr val="dk1"/>
                </a:solidFill>
                <a:effectLst/>
                <a:latin typeface="+mn-lt"/>
                <a:ea typeface="+mn-ea"/>
                <a:cs typeface="+mn-cs"/>
              </a:rPr>
              <a:t>диапазон приобретаемых лицензий по количеству рабочих станций, серверов; «</a:t>
            </a:r>
            <a:r>
              <a:rPr lang="en-US" sz="1100" b="0" i="0" baseline="0">
                <a:solidFill>
                  <a:schemeClr val="dk1"/>
                </a:solidFill>
                <a:effectLst/>
                <a:latin typeface="+mn-lt"/>
                <a:ea typeface="+mn-ea"/>
                <a:cs typeface="+mn-cs"/>
              </a:rPr>
              <a:t>y» – </a:t>
            </a:r>
            <a:r>
              <a:rPr lang="ru-RU" sz="1100" b="0" i="0" baseline="0">
                <a:solidFill>
                  <a:schemeClr val="dk1"/>
                </a:solidFill>
                <a:effectLst/>
                <a:latin typeface="+mn-lt"/>
                <a:ea typeface="+mn-ea"/>
                <a:cs typeface="+mn-cs"/>
              </a:rPr>
              <a:t>тип системы сертификации: </a:t>
            </a:r>
            <a:r>
              <a:rPr lang="en-US" sz="1100" b="0" i="0" baseline="0">
                <a:solidFill>
                  <a:schemeClr val="dk1"/>
                </a:solidFill>
                <a:effectLst/>
                <a:latin typeface="+mn-lt"/>
                <a:ea typeface="+mn-ea"/>
                <a:cs typeface="+mn-cs"/>
              </a:rPr>
              <a:t>FSTEC (</a:t>
            </a:r>
            <a:r>
              <a:rPr lang="ru-RU" sz="1100" b="0" i="0" baseline="0">
                <a:solidFill>
                  <a:schemeClr val="dk1"/>
                </a:solidFill>
                <a:effectLst/>
                <a:latin typeface="+mn-lt"/>
                <a:ea typeface="+mn-ea"/>
                <a:cs typeface="+mn-cs"/>
              </a:rPr>
              <a:t>ФСТЭК России), </a:t>
            </a:r>
            <a:r>
              <a:rPr lang="en-US" sz="1100" b="0" i="0" baseline="0">
                <a:solidFill>
                  <a:schemeClr val="dk1"/>
                </a:solidFill>
                <a:effectLst/>
                <a:latin typeface="+mn-lt"/>
                <a:ea typeface="+mn-ea"/>
                <a:cs typeface="+mn-cs"/>
              </a:rPr>
              <a:t>MO (</a:t>
            </a:r>
            <a:r>
              <a:rPr lang="ru-RU" sz="1100" b="0" i="0" baseline="0">
                <a:solidFill>
                  <a:schemeClr val="dk1"/>
                </a:solidFill>
                <a:effectLst/>
                <a:latin typeface="+mn-lt"/>
                <a:ea typeface="+mn-ea"/>
                <a:cs typeface="+mn-cs"/>
              </a:rPr>
              <a:t>Минобороны России); «</a:t>
            </a:r>
            <a:r>
              <a:rPr lang="en-US" sz="1100" b="0" i="0" baseline="0">
                <a:solidFill>
                  <a:schemeClr val="dk1"/>
                </a:solidFill>
                <a:effectLst/>
                <a:latin typeface="+mn-lt"/>
                <a:ea typeface="+mn-ea"/>
                <a:cs typeface="+mn-cs"/>
              </a:rPr>
              <a:t>z» – </a:t>
            </a:r>
            <a:r>
              <a:rPr lang="ru-RU" sz="1100" b="0" i="0" baseline="0">
                <a:solidFill>
                  <a:schemeClr val="dk1"/>
                </a:solidFill>
                <a:effectLst/>
                <a:latin typeface="+mn-lt"/>
                <a:ea typeface="+mn-ea"/>
                <a:cs typeface="+mn-cs"/>
              </a:rPr>
              <a:t>срок оказания гарантийного сопровождения: </a:t>
            </a:r>
            <a:r>
              <a:rPr lang="en-US" sz="1100" b="0" i="0" baseline="0">
                <a:solidFill>
                  <a:schemeClr val="dk1"/>
                </a:solidFill>
                <a:effectLst/>
                <a:latin typeface="+mn-lt"/>
                <a:ea typeface="+mn-ea"/>
                <a:cs typeface="+mn-cs"/>
              </a:rPr>
              <a:t>12M - </a:t>
            </a:r>
            <a:r>
              <a:rPr lang="ru-RU" sz="1100" b="0" i="0" baseline="0">
                <a:solidFill>
                  <a:schemeClr val="dk1"/>
                </a:solidFill>
                <a:effectLst/>
                <a:latin typeface="+mn-lt"/>
                <a:ea typeface="+mn-ea"/>
                <a:cs typeface="+mn-cs"/>
              </a:rPr>
              <a:t>12 месяцев, 36</a:t>
            </a:r>
            <a:r>
              <a:rPr lang="en-US" sz="1100" b="0" i="0" baseline="0">
                <a:solidFill>
                  <a:schemeClr val="dk1"/>
                </a:solidFill>
                <a:effectLst/>
                <a:latin typeface="+mn-lt"/>
                <a:ea typeface="+mn-ea"/>
                <a:cs typeface="+mn-cs"/>
              </a:rPr>
              <a:t>M - </a:t>
            </a:r>
            <a:r>
              <a:rPr lang="ru-RU" sz="1100" b="0" i="0" baseline="0">
                <a:solidFill>
                  <a:schemeClr val="dk1"/>
                </a:solidFill>
                <a:effectLst/>
                <a:latin typeface="+mn-lt"/>
                <a:ea typeface="+mn-ea"/>
                <a:cs typeface="+mn-cs"/>
              </a:rPr>
              <a:t>36 месяцев.</a:t>
            </a:r>
          </a:p>
          <a:p>
            <a:r>
              <a:rPr lang="ru-RU" sz="1100" b="0" i="0" baseline="0">
                <a:solidFill>
                  <a:schemeClr val="dk1"/>
                </a:solidFill>
                <a:effectLst/>
                <a:latin typeface="+mn-lt"/>
                <a:ea typeface="+mn-ea"/>
                <a:cs typeface="+mn-cs"/>
              </a:rPr>
              <a:t>** На основании статьи № 149 п. 2 пп. 26 НК РФ стоимость передаваемых неисключительных прав на используемое программное обеспечение не облагается НДС.</a:t>
            </a:r>
          </a:p>
          <a:p>
            <a:r>
              <a:rPr lang="ru-RU" sz="1100" b="0" i="0" baseline="0">
                <a:solidFill>
                  <a:schemeClr val="dk1"/>
                </a:solidFill>
                <a:effectLst/>
                <a:latin typeface="+mn-lt"/>
                <a:ea typeface="+mn-ea"/>
                <a:cs typeface="+mn-cs"/>
              </a:rPr>
              <a:t>*** В стоимость входит НДС 20%.</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 </a:t>
            </a:r>
            <a:r>
              <a:rPr lang="ru-RU" sz="1100" b="0" i="0" baseline="0">
                <a:solidFill>
                  <a:schemeClr val="dk1"/>
                </a:solidFill>
                <a:effectLst/>
                <a:latin typeface="+mn-lt"/>
                <a:ea typeface="+mn-ea"/>
                <a:cs typeface="+mn-cs"/>
              </a:rPr>
              <a:t>Поддержка функциональности реализована. Доступно после окончания процедуры инспекционного контроля сертифицированного изделия.</a:t>
            </a:r>
          </a:p>
        </xdr:txBody>
      </xdr:sp>
      <xdr:cxnSp macro="">
        <xdr:nvCxnSpPr>
          <xdr:cNvPr id="7" name="Прямая соединительная линия 6">
            <a:extLst>
              <a:ext uri="{FF2B5EF4-FFF2-40B4-BE49-F238E27FC236}">
                <a16:creationId xmlns:a16="http://schemas.microsoft.com/office/drawing/2014/main" xmlns="" id="{00000000-0008-0000-0500-000007000000}"/>
              </a:ext>
            </a:extLst>
          </xdr:cNvPr>
          <xdr:cNvCxnSpPr/>
        </xdr:nvCxnSpPr>
        <xdr:spPr>
          <a:xfrm>
            <a:off x="76200" y="13325475"/>
            <a:ext cx="12188742" cy="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editAs="oneCell">
    <xdr:from>
      <xdr:col>2</xdr:col>
      <xdr:colOff>232022</xdr:colOff>
      <xdr:row>81</xdr:row>
      <xdr:rowOff>65072</xdr:rowOff>
    </xdr:from>
    <xdr:to>
      <xdr:col>12</xdr:col>
      <xdr:colOff>414559</xdr:colOff>
      <xdr:row>83</xdr:row>
      <xdr:rowOff>172062</xdr:rowOff>
    </xdr:to>
    <xdr:pic>
      <xdr:nvPicPr>
        <xdr:cNvPr id="8" name="Рисунок 7">
          <a:extLst>
            <a:ext uri="{FF2B5EF4-FFF2-40B4-BE49-F238E27FC236}">
              <a16:creationId xmlns:a16="http://schemas.microsoft.com/office/drawing/2014/main" xmlns="" id="{00000000-0008-0000-05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3472" y="22363097"/>
          <a:ext cx="11583962" cy="48799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88900</xdr:colOff>
          <xdr:row>10</xdr:row>
          <xdr:rowOff>50800</xdr:rowOff>
        </xdr:from>
        <xdr:to>
          <xdr:col>2</xdr:col>
          <xdr:colOff>279400</xdr:colOff>
          <xdr:row>10</xdr:row>
          <xdr:rowOff>431800</xdr:rowOff>
        </xdr:to>
        <xdr:sp macro="" textlink="">
          <xdr:nvSpPr>
            <xdr:cNvPr id="11265" name="Check Box 1" hidden="1">
              <a:extLst>
                <a:ext uri="{63B3BB69-23CF-44E3-9099-C40C66FF867C}">
                  <a14:compatExt spid="_x0000_s11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11</xdr:row>
          <xdr:rowOff>50800</xdr:rowOff>
        </xdr:from>
        <xdr:to>
          <xdr:col>2</xdr:col>
          <xdr:colOff>279400</xdr:colOff>
          <xdr:row>11</xdr:row>
          <xdr:rowOff>431800</xdr:rowOff>
        </xdr:to>
        <xdr:sp macro="" textlink="">
          <xdr:nvSpPr>
            <xdr:cNvPr id="11266" name="Check Box 2" hidden="1">
              <a:extLst>
                <a:ext uri="{63B3BB69-23CF-44E3-9099-C40C66FF867C}">
                  <a14:compatExt spid="_x0000_s11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13</xdr:row>
          <xdr:rowOff>69850</xdr:rowOff>
        </xdr:from>
        <xdr:to>
          <xdr:col>2</xdr:col>
          <xdr:colOff>279400</xdr:colOff>
          <xdr:row>13</xdr:row>
          <xdr:rowOff>450850</xdr:rowOff>
        </xdr:to>
        <xdr:sp macro="" textlink="">
          <xdr:nvSpPr>
            <xdr:cNvPr id="11267" name="Check Box 3" hidden="1">
              <a:extLst>
                <a:ext uri="{63B3BB69-23CF-44E3-9099-C40C66FF867C}">
                  <a14:compatExt spid="_x0000_s112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14</xdr:row>
          <xdr:rowOff>69850</xdr:rowOff>
        </xdr:from>
        <xdr:to>
          <xdr:col>2</xdr:col>
          <xdr:colOff>279400</xdr:colOff>
          <xdr:row>14</xdr:row>
          <xdr:rowOff>450850</xdr:rowOff>
        </xdr:to>
        <xdr:sp macro="" textlink="">
          <xdr:nvSpPr>
            <xdr:cNvPr id="11268" name="Check Box 4" hidden="1">
              <a:extLst>
                <a:ext uri="{63B3BB69-23CF-44E3-9099-C40C66FF867C}">
                  <a14:compatExt spid="_x0000_s112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3765550</xdr:colOff>
          <xdr:row>6</xdr:row>
          <xdr:rowOff>95250</xdr:rowOff>
        </xdr:from>
        <xdr:to>
          <xdr:col>4</xdr:col>
          <xdr:colOff>57150</xdr:colOff>
          <xdr:row>8</xdr:row>
          <xdr:rowOff>19050</xdr:rowOff>
        </xdr:to>
        <xdr:sp macro="" textlink="">
          <xdr:nvSpPr>
            <xdr:cNvPr id="11269" name="Check Box 5" hidden="1">
              <a:extLst>
                <a:ext uri="{63B3BB69-23CF-44E3-9099-C40C66FF867C}">
                  <a14:compatExt spid="_x0000_s112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12</xdr:row>
          <xdr:rowOff>69850</xdr:rowOff>
        </xdr:from>
        <xdr:to>
          <xdr:col>2</xdr:col>
          <xdr:colOff>279400</xdr:colOff>
          <xdr:row>12</xdr:row>
          <xdr:rowOff>450850</xdr:rowOff>
        </xdr:to>
        <xdr:sp macro="" textlink="">
          <xdr:nvSpPr>
            <xdr:cNvPr id="11270" name="Check Box 6" hidden="1">
              <a:extLst>
                <a:ext uri="{63B3BB69-23CF-44E3-9099-C40C66FF867C}">
                  <a14:compatExt spid="_x0000_s11270"/>
                </a:ext>
              </a:extLst>
            </xdr:cNvPr>
            <xdr:cNvSpPr/>
          </xdr:nvSpPr>
          <xdr:spPr>
            <a:xfrm>
              <a:off x="0" y="0"/>
              <a:ext cx="0" cy="0"/>
            </a:xfrm>
            <a:prstGeom prst="rect">
              <a:avLst/>
            </a:prstGeom>
          </xdr:spPr>
        </xdr:sp>
        <xdr:clientData/>
      </xdr:twoCellAnchor>
    </mc:Choice>
    <mc:Fallback/>
  </mc:AlternateContent>
  <xdr:twoCellAnchor editAs="oneCell">
    <xdr:from>
      <xdr:col>4</xdr:col>
      <xdr:colOff>392206</xdr:colOff>
      <xdr:row>2</xdr:row>
      <xdr:rowOff>123265</xdr:rowOff>
    </xdr:from>
    <xdr:to>
      <xdr:col>4</xdr:col>
      <xdr:colOff>577965</xdr:colOff>
      <xdr:row>2</xdr:row>
      <xdr:rowOff>309024</xdr:rowOff>
    </xdr:to>
    <xdr:pic>
      <xdr:nvPicPr>
        <xdr:cNvPr id="16" name="Рисунок 15">
          <a:extLst>
            <a:ext uri="{FF2B5EF4-FFF2-40B4-BE49-F238E27FC236}">
              <a16:creationId xmlns:a16="http://schemas.microsoft.com/office/drawing/2014/main" xmlns="" id="{00000000-0008-0000-0500-000010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6174441" y="1400736"/>
          <a:ext cx="185759" cy="185759"/>
        </a:xfrm>
        <a:prstGeom prst="rect">
          <a:avLst/>
        </a:prstGeom>
      </xdr:spPr>
    </xdr:pic>
    <xdr:clientData/>
  </xdr:twoCellAnchor>
  <xdr:twoCellAnchor>
    <xdr:from>
      <xdr:col>0</xdr:col>
      <xdr:colOff>0</xdr:colOff>
      <xdr:row>2</xdr:row>
      <xdr:rowOff>0</xdr:rowOff>
    </xdr:from>
    <xdr:to>
      <xdr:col>14</xdr:col>
      <xdr:colOff>57630</xdr:colOff>
      <xdr:row>3</xdr:row>
      <xdr:rowOff>8806</xdr:rowOff>
    </xdr:to>
    <xdr:sp macro="" textlink="">
      <xdr:nvSpPr>
        <xdr:cNvPr id="17" name="Прямоугольник 16">
          <a:hlinkClick xmlns:r="http://schemas.openxmlformats.org/officeDocument/2006/relationships" r:id="rId3"/>
          <a:extLst>
            <a:ext uri="{FF2B5EF4-FFF2-40B4-BE49-F238E27FC236}">
              <a16:creationId xmlns:a16="http://schemas.microsoft.com/office/drawing/2014/main" xmlns="" id="{00000000-0008-0000-0500-000011000000}"/>
            </a:ext>
          </a:extLst>
        </xdr:cNvPr>
        <xdr:cNvSpPr/>
      </xdr:nvSpPr>
      <xdr:spPr>
        <a:xfrm>
          <a:off x="0" y="1277471"/>
          <a:ext cx="12193601" cy="378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mc:AlternateContent xmlns:mc="http://schemas.openxmlformats.org/markup-compatibility/2006">
    <mc:Choice xmlns:a14="http://schemas.microsoft.com/office/drawing/2010/main" Requires="a14">
      <xdr:twoCellAnchor editAs="oneCell">
        <xdr:from>
          <xdr:col>11</xdr:col>
          <xdr:colOff>533400</xdr:colOff>
          <xdr:row>6</xdr:row>
          <xdr:rowOff>95250</xdr:rowOff>
        </xdr:from>
        <xdr:to>
          <xdr:col>12</xdr:col>
          <xdr:colOff>76200</xdr:colOff>
          <xdr:row>8</xdr:row>
          <xdr:rowOff>19050</xdr:rowOff>
        </xdr:to>
        <xdr:sp macro="" textlink="">
          <xdr:nvSpPr>
            <xdr:cNvPr id="11271" name="Check Box 7" hidden="1">
              <a:extLst>
                <a:ext uri="{63B3BB69-23CF-44E3-9099-C40C66FF867C}">
                  <a14:compatExt spid="_x0000_s11271"/>
                </a:ext>
              </a:extLst>
            </xdr:cNvPr>
            <xdr:cNvSpPr/>
          </xdr:nvSpPr>
          <xdr:spPr>
            <a:xfrm>
              <a:off x="0" y="0"/>
              <a:ext cx="0" cy="0"/>
            </a:xfrm>
            <a:prstGeom prst="rect">
              <a:avLst/>
            </a:prstGeom>
          </xdr:spPr>
        </xdr:sp>
        <xdr:clientData/>
      </xdr:twoCellAnchor>
    </mc:Choice>
    <mc:Fallback/>
  </mc:AlternateContent>
  <xdr:twoCellAnchor editAs="oneCell">
    <xdr:from>
      <xdr:col>0</xdr:col>
      <xdr:colOff>0</xdr:colOff>
      <xdr:row>34</xdr:row>
      <xdr:rowOff>102656</xdr:rowOff>
    </xdr:from>
    <xdr:to>
      <xdr:col>15</xdr:col>
      <xdr:colOff>10582</xdr:colOff>
      <xdr:row>34</xdr:row>
      <xdr:rowOff>642516</xdr:rowOff>
    </xdr:to>
    <xdr:pic>
      <xdr:nvPicPr>
        <xdr:cNvPr id="11" name="Рисунок 10">
          <a:extLst>
            <a:ext uri="{FF2B5EF4-FFF2-40B4-BE49-F238E27FC236}">
              <a16:creationId xmlns:a16="http://schemas.microsoft.com/office/drawing/2014/main" xmlns="" id="{00000000-0008-0000-0500-00000B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2904256"/>
          <a:ext cx="12459757" cy="539860"/>
        </a:xfrm>
        <a:prstGeom prst="rect">
          <a:avLst/>
        </a:prstGeom>
      </xdr:spPr>
    </xdr:pic>
    <xdr:clientData/>
  </xdr:twoCellAnchor>
  <xdr:twoCellAnchor>
    <xdr:from>
      <xdr:col>0</xdr:col>
      <xdr:colOff>74084</xdr:colOff>
      <xdr:row>32</xdr:row>
      <xdr:rowOff>497418</xdr:rowOff>
    </xdr:from>
    <xdr:to>
      <xdr:col>4</xdr:col>
      <xdr:colOff>116416</xdr:colOff>
      <xdr:row>34</xdr:row>
      <xdr:rowOff>116417</xdr:rowOff>
    </xdr:to>
    <xdr:sp macro="" textlink="">
      <xdr:nvSpPr>
        <xdr:cNvPr id="9" name="Прямоугольник 8">
          <a:hlinkClick xmlns:r="http://schemas.openxmlformats.org/officeDocument/2006/relationships" r:id="rId5"/>
          <a:extLst>
            <a:ext uri="{FF2B5EF4-FFF2-40B4-BE49-F238E27FC236}">
              <a16:creationId xmlns:a16="http://schemas.microsoft.com/office/drawing/2014/main" xmlns="" id="{00000000-0008-0000-0500-000009000000}"/>
            </a:ext>
          </a:extLst>
        </xdr:cNvPr>
        <xdr:cNvSpPr/>
      </xdr:nvSpPr>
      <xdr:spPr>
        <a:xfrm>
          <a:off x="74084" y="12089343"/>
          <a:ext cx="5966882" cy="33337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latin typeface="+mn-lt"/>
              <a:cs typeface="Arial" panose="020B0604020202020204" pitchFamily="34" charset="0"/>
            </a:rPr>
            <a:t>*</a:t>
          </a:r>
          <a:r>
            <a:rPr lang="ru-RU" sz="1100" b="1">
              <a:latin typeface="+mn-lt"/>
              <a:cs typeface="Arial" panose="020B0604020202020204" pitchFamily="34" charset="0"/>
            </a:rPr>
            <a:t>БОЛЕЕ ПОЛНЫЙ СПИСОК ВАРИАНТОВ ЕЦУ ВО ВКЛАДКЕ ЕЦУ</a:t>
          </a:r>
          <a:r>
            <a:rPr lang="ru-RU" sz="1100" b="1" baseline="0">
              <a:latin typeface="+mn-lt"/>
              <a:cs typeface="Arial" panose="020B0604020202020204" pitchFamily="34" charset="0"/>
            </a:rPr>
            <a:t> </a:t>
          </a:r>
          <a:r>
            <a:rPr lang="en-US" sz="1100" b="1" baseline="0">
              <a:latin typeface="+mn-lt"/>
              <a:cs typeface="Arial" panose="020B0604020202020204" pitchFamily="34" charset="0"/>
            </a:rPr>
            <a:t>DALLAS LOCK      </a:t>
          </a:r>
          <a:r>
            <a:rPr lang="en-US" sz="1100" b="1">
              <a:latin typeface="+mn-lt"/>
              <a:cs typeface="Arial" panose="020B0604020202020204" pitchFamily="34" charset="0"/>
            </a:rPr>
            <a:t>&gt;&gt;</a:t>
          </a:r>
          <a:endParaRPr lang="ru-RU" sz="1100" b="1">
            <a:latin typeface="+mn-lt"/>
            <a:cs typeface="Arial" panose="020B060402020202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3</xdr:col>
          <xdr:colOff>3765550</xdr:colOff>
          <xdr:row>30</xdr:row>
          <xdr:rowOff>114300</xdr:rowOff>
        </xdr:from>
        <xdr:to>
          <xdr:col>4</xdr:col>
          <xdr:colOff>57150</xdr:colOff>
          <xdr:row>32</xdr:row>
          <xdr:rowOff>12700</xdr:rowOff>
        </xdr:to>
        <xdr:sp macro="" textlink="">
          <xdr:nvSpPr>
            <xdr:cNvPr id="11272" name="Check Box 8" hidden="1">
              <a:extLst>
                <a:ext uri="{63B3BB69-23CF-44E3-9099-C40C66FF867C}">
                  <a14:compatExt spid="_x0000_s11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533400</xdr:colOff>
          <xdr:row>30</xdr:row>
          <xdr:rowOff>114300</xdr:rowOff>
        </xdr:from>
        <xdr:to>
          <xdr:col>12</xdr:col>
          <xdr:colOff>76200</xdr:colOff>
          <xdr:row>32</xdr:row>
          <xdr:rowOff>12700</xdr:rowOff>
        </xdr:to>
        <xdr:sp macro="" textlink="">
          <xdr:nvSpPr>
            <xdr:cNvPr id="11273" name="Check Box 9" hidden="1">
              <a:extLst>
                <a:ext uri="{63B3BB69-23CF-44E3-9099-C40C66FF867C}">
                  <a14:compatExt spid="_x0000_s11273"/>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3752850</xdr:colOff>
          <xdr:row>5</xdr:row>
          <xdr:rowOff>88900</xdr:rowOff>
        </xdr:from>
        <xdr:to>
          <xdr:col>3</xdr:col>
          <xdr:colOff>0</xdr:colOff>
          <xdr:row>7</xdr:row>
          <xdr:rowOff>19050</xdr:rowOff>
        </xdr:to>
        <xdr:sp macro="" textlink="">
          <xdr:nvSpPr>
            <xdr:cNvPr id="26625" name="Check Box 1" hidden="1">
              <a:extLst>
                <a:ext uri="{63B3BB69-23CF-44E3-9099-C40C66FF867C}">
                  <a14:compatExt spid="_x0000_s266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533400</xdr:colOff>
          <xdr:row>5</xdr:row>
          <xdr:rowOff>95250</xdr:rowOff>
        </xdr:from>
        <xdr:to>
          <xdr:col>11</xdr:col>
          <xdr:colOff>76200</xdr:colOff>
          <xdr:row>7</xdr:row>
          <xdr:rowOff>12700</xdr:rowOff>
        </xdr:to>
        <xdr:sp macro="" textlink="">
          <xdr:nvSpPr>
            <xdr:cNvPr id="26626" name="Check Box 2" hidden="1">
              <a:extLst>
                <a:ext uri="{63B3BB69-23CF-44E3-9099-C40C66FF867C}">
                  <a14:compatExt spid="_x0000_s26626"/>
                </a:ext>
              </a:extLst>
            </xdr:cNvPr>
            <xdr:cNvSpPr/>
          </xdr:nvSpPr>
          <xdr:spPr>
            <a:xfrm>
              <a:off x="0" y="0"/>
              <a:ext cx="0" cy="0"/>
            </a:xfrm>
            <a:prstGeom prst="rect">
              <a:avLst/>
            </a:prstGeom>
          </xdr:spPr>
        </xdr:sp>
        <xdr:clientData/>
      </xdr:twoCellAnchor>
    </mc:Choice>
    <mc:Fallback/>
  </mc:AlternateContent>
  <xdr:twoCellAnchor>
    <xdr:from>
      <xdr:col>0</xdr:col>
      <xdr:colOff>0</xdr:colOff>
      <xdr:row>23</xdr:row>
      <xdr:rowOff>44825</xdr:rowOff>
    </xdr:from>
    <xdr:to>
      <xdr:col>2</xdr:col>
      <xdr:colOff>3567404</xdr:colOff>
      <xdr:row>45</xdr:row>
      <xdr:rowOff>152400</xdr:rowOff>
    </xdr:to>
    <xdr:sp macro="" textlink="">
      <xdr:nvSpPr>
        <xdr:cNvPr id="8" name="TextBox 7">
          <a:extLst>
            <a:ext uri="{FF2B5EF4-FFF2-40B4-BE49-F238E27FC236}">
              <a16:creationId xmlns:a16="http://schemas.microsoft.com/office/drawing/2014/main" xmlns="" id="{00000000-0008-0000-0600-000008000000}"/>
            </a:ext>
          </a:extLst>
        </xdr:cNvPr>
        <xdr:cNvSpPr txBox="1"/>
      </xdr:nvSpPr>
      <xdr:spPr>
        <a:xfrm>
          <a:off x="0" y="8598275"/>
          <a:ext cx="5377154" cy="42985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ru-RU" sz="1100" b="1" i="0" u="none" strike="noStrike" baseline="0">
              <a:solidFill>
                <a:schemeClr val="dk1"/>
              </a:solidFill>
              <a:latin typeface="+mn-lt"/>
              <a:ea typeface="+mn-ea"/>
              <a:cs typeface="Arial" panose="020B0604020202020204" pitchFamily="34" charset="0"/>
            </a:rPr>
            <a:t>Единый центр управления </a:t>
          </a:r>
          <a:r>
            <a:rPr lang="en-US" sz="1100" b="1" i="0" u="none" strike="noStrike" baseline="0">
              <a:solidFill>
                <a:schemeClr val="dk1"/>
              </a:solidFill>
              <a:latin typeface="+mn-lt"/>
              <a:ea typeface="+mn-ea"/>
              <a:cs typeface="Arial" panose="020B0604020202020204" pitchFamily="34" charset="0"/>
            </a:rPr>
            <a:t>Dallas Lock. </a:t>
          </a:r>
          <a:r>
            <a:rPr lang="ru-RU" sz="1100" b="1" i="0" u="none" strike="noStrike" baseline="0">
              <a:solidFill>
                <a:schemeClr val="dk1"/>
              </a:solidFill>
              <a:latin typeface="+mn-lt"/>
              <a:ea typeface="+mn-ea"/>
              <a:cs typeface="Arial" panose="020B0604020202020204" pitchFamily="34" charset="0"/>
            </a:rPr>
            <a:t>Право на использование</a:t>
          </a:r>
        </a:p>
        <a:p>
          <a:r>
            <a:rPr lang="ru-RU" sz="1100" b="0" i="0" u="none" strike="noStrike" baseline="0">
              <a:solidFill>
                <a:schemeClr val="dk1"/>
              </a:solidFill>
              <a:latin typeface="+mn-lt"/>
              <a:ea typeface="+mn-ea"/>
              <a:cs typeface="+mn-cs"/>
            </a:rPr>
            <a:t>ЕЦУ </a:t>
          </a:r>
          <a:r>
            <a:rPr lang="en-US" sz="1100" b="0" i="0" u="none" strike="noStrike" baseline="0">
              <a:solidFill>
                <a:schemeClr val="dk1"/>
              </a:solidFill>
              <a:latin typeface="+mn-lt"/>
              <a:ea typeface="+mn-ea"/>
              <a:cs typeface="+mn-cs"/>
            </a:rPr>
            <a:t>Dallas Lock — </a:t>
          </a:r>
          <a:r>
            <a:rPr lang="ru-RU" sz="1100" b="0" i="0" u="none" strike="noStrike" baseline="0">
              <a:solidFill>
                <a:schemeClr val="dk1"/>
              </a:solidFill>
              <a:latin typeface="+mn-lt"/>
              <a:ea typeface="+mn-ea"/>
              <a:cs typeface="+mn-cs"/>
            </a:rPr>
            <a:t>это единый кроссплатформенный центр управления, который:</a:t>
          </a:r>
        </a:p>
        <a:p>
          <a:r>
            <a:rPr lang="ru-RU" sz="1100" b="0" i="0" baseline="0">
              <a:solidFill>
                <a:schemeClr val="dk1"/>
              </a:solidFill>
              <a:effectLst/>
              <a:latin typeface="+mn-lt"/>
              <a:ea typeface="+mn-ea"/>
              <a:cs typeface="+mn-cs"/>
            </a:rPr>
            <a:t>• </a:t>
          </a:r>
          <a:r>
            <a:rPr lang="ru-RU" sz="1100" b="0" i="0" u="none" strike="noStrike" baseline="0">
              <a:solidFill>
                <a:schemeClr val="dk1"/>
              </a:solidFill>
              <a:latin typeface="+mn-lt"/>
              <a:ea typeface="+mn-ea"/>
              <a:cs typeface="+mn-cs"/>
            </a:rPr>
            <a:t>контролирует конфигурации активного сетевого оборудования;</a:t>
          </a:r>
        </a:p>
        <a:p>
          <a:r>
            <a:rPr lang="ru-RU" sz="1100" b="0" i="0" u="none" strike="noStrike" baseline="0">
              <a:solidFill>
                <a:schemeClr val="dk1"/>
              </a:solidFill>
              <a:latin typeface="+mn-lt"/>
              <a:ea typeface="+mn-ea"/>
              <a:cs typeface="+mn-cs"/>
            </a:rPr>
            <a:t>• управляет всеми решениями продуктовой линейки </a:t>
          </a:r>
          <a:r>
            <a:rPr lang="en-US" sz="1100" b="0" i="0" u="none" strike="noStrike" baseline="0">
              <a:solidFill>
                <a:schemeClr val="dk1"/>
              </a:solidFill>
              <a:latin typeface="+mn-lt"/>
              <a:ea typeface="+mn-ea"/>
              <a:cs typeface="+mn-cs"/>
            </a:rPr>
            <a:t>Dallas</a:t>
          </a:r>
          <a:r>
            <a:rPr lang="ru-RU" sz="1100" b="0" i="0" u="none" strike="noStrike" baseline="0">
              <a:solidFill>
                <a:schemeClr val="dk1"/>
              </a:solidFill>
              <a:latin typeface="+mn-lt"/>
              <a:ea typeface="+mn-ea"/>
              <a:cs typeface="+mn-cs"/>
            </a:rPr>
            <a:t> </a:t>
          </a:r>
          <a:r>
            <a:rPr lang="en-US" sz="1100" b="0" i="0" u="none" strike="noStrike" baseline="0">
              <a:solidFill>
                <a:schemeClr val="dk1"/>
              </a:solidFill>
              <a:latin typeface="+mn-lt"/>
              <a:ea typeface="+mn-ea"/>
              <a:cs typeface="+mn-cs"/>
            </a:rPr>
            <a:t>Lock, </a:t>
          </a:r>
          <a:r>
            <a:rPr lang="ru-RU" sz="1100" b="0" i="0" u="none" strike="noStrike" baseline="0">
              <a:solidFill>
                <a:schemeClr val="dk1"/>
              </a:solidFill>
              <a:latin typeface="+mn-lt"/>
              <a:ea typeface="+mn-ea"/>
              <a:cs typeface="+mn-cs"/>
            </a:rPr>
            <a:t>в том числе находящимися за </a:t>
          </a:r>
          <a:r>
            <a:rPr lang="en-US" sz="1100" b="0" i="0" u="none" strike="noStrike" baseline="0">
              <a:solidFill>
                <a:schemeClr val="dk1"/>
              </a:solidFill>
              <a:latin typeface="+mn-lt"/>
              <a:ea typeface="+mn-ea"/>
              <a:cs typeface="+mn-cs"/>
            </a:rPr>
            <a:t>NAT;</a:t>
          </a:r>
        </a:p>
        <a:p>
          <a:r>
            <a:rPr lang="ru-RU" sz="1100" b="0" i="0" u="none" strike="noStrike" baseline="0">
              <a:solidFill>
                <a:schemeClr val="dk1"/>
              </a:solidFill>
              <a:latin typeface="+mn-lt"/>
              <a:ea typeface="+mn-ea"/>
              <a:cs typeface="+mn-cs"/>
            </a:rPr>
            <a:t>• поддерживает сколь угодно большую и сложную иерархическую структуру множества доменов безопасности;</a:t>
          </a:r>
        </a:p>
        <a:p>
          <a:r>
            <a:rPr lang="ru-RU" sz="1100" b="0" i="0" u="none" strike="noStrike" baseline="0">
              <a:solidFill>
                <a:schemeClr val="dk1"/>
              </a:solidFill>
              <a:latin typeface="+mn-lt"/>
              <a:ea typeface="+mn-ea"/>
              <a:cs typeface="+mn-cs"/>
            </a:rPr>
            <a:t>• удобен во внедрении и эксплуатации в организациях с большим количеством рабочих станций;</a:t>
          </a:r>
        </a:p>
        <a:p>
          <a:r>
            <a:rPr lang="ru-RU" sz="1100" b="0" i="0" u="none" strike="noStrike" baseline="0">
              <a:solidFill>
                <a:schemeClr val="dk1"/>
              </a:solidFill>
              <a:latin typeface="+mn-lt"/>
              <a:ea typeface="+mn-ea"/>
              <a:cs typeface="+mn-cs"/>
            </a:rPr>
            <a:t>• функционирует в том числе на российских ОС</a:t>
          </a:r>
          <a:r>
            <a:rPr lang="en-US" sz="1100" b="0" i="0" u="none" strike="noStrike" baseline="0">
              <a:solidFill>
                <a:schemeClr val="dk1"/>
              </a:solidFill>
              <a:latin typeface="+mn-lt"/>
              <a:ea typeface="+mn-ea"/>
              <a:cs typeface="+mn-cs"/>
            </a:rPr>
            <a:t>.</a:t>
          </a:r>
          <a:endParaRPr lang="ru-RU" sz="1100" b="0" i="0" u="none" strike="noStrike" baseline="0">
            <a:solidFill>
              <a:schemeClr val="dk1"/>
            </a:solidFill>
            <a:latin typeface="+mn-lt"/>
            <a:ea typeface="+mn-ea"/>
            <a:cs typeface="+mn-cs"/>
          </a:endParaRPr>
        </a:p>
        <a:p>
          <a:pPr algn="just"/>
          <a:endParaRPr lang="en-US" sz="1100" b="1" i="0" u="none" strike="noStrike" baseline="0">
            <a:solidFill>
              <a:schemeClr val="dk1"/>
            </a:solidFill>
            <a:latin typeface="+mn-lt"/>
            <a:ea typeface="+mn-ea"/>
            <a:cs typeface="Arial" panose="020B0604020202020204" pitchFamily="34" charset="0"/>
          </a:endParaRPr>
        </a:p>
        <a:p>
          <a:pPr algn="just"/>
          <a:r>
            <a:rPr lang="ru-RU" sz="1100" b="1" i="0" u="none" strike="noStrike" baseline="0">
              <a:solidFill>
                <a:schemeClr val="dk1"/>
              </a:solidFill>
              <a:latin typeface="+mn-lt"/>
              <a:ea typeface="+mn-ea"/>
              <a:cs typeface="Arial" panose="020B0604020202020204" pitchFamily="34" charset="0"/>
            </a:rPr>
            <a:t>Комплект поставки</a:t>
          </a:r>
        </a:p>
        <a:p>
          <a:pPr marL="0" marR="0" lvl="0" indent="0" algn="just" defTabSz="914400" eaLnBrk="1" fontAlgn="auto" latinLnBrk="0" hangingPunct="1">
            <a:lnSpc>
              <a:spcPct val="100000"/>
            </a:lnSpc>
            <a:spcBef>
              <a:spcPts val="0"/>
            </a:spcBef>
            <a:spcAft>
              <a:spcPts val="0"/>
            </a:spcAft>
            <a:buClrTx/>
            <a:buSzTx/>
            <a:buFontTx/>
            <a:buNone/>
            <a:tabLst/>
            <a:defRPr/>
          </a:pPr>
          <a:r>
            <a:rPr lang="ru-RU" sz="1100" b="0" i="0" baseline="0">
              <a:solidFill>
                <a:schemeClr val="dk1"/>
              </a:solidFill>
              <a:effectLst/>
              <a:latin typeface="+mn-lt"/>
              <a:ea typeface="+mn-ea"/>
              <a:cs typeface="+mn-cs"/>
            </a:rPr>
            <a:t>• Компакт-диск с ПО ЕЦУ </a:t>
          </a:r>
          <a:r>
            <a:rPr lang="en-US" sz="1100" b="0" i="0" baseline="0">
              <a:solidFill>
                <a:schemeClr val="dk1"/>
              </a:solidFill>
              <a:effectLst/>
              <a:latin typeface="+mn-lt"/>
              <a:ea typeface="+mn-ea"/>
              <a:cs typeface="+mn-cs"/>
            </a:rPr>
            <a:t>Dallas Lock</a:t>
          </a:r>
          <a:r>
            <a:rPr lang="ru-RU" sz="1100" b="0" i="0" baseline="0">
              <a:solidFill>
                <a:schemeClr val="dk1"/>
              </a:solidFill>
              <a:effectLst/>
              <a:latin typeface="+mn-lt"/>
              <a:ea typeface="+mn-ea"/>
              <a:cs typeface="+mn-cs"/>
            </a:rPr>
            <a:t> и документацией в электронном виде; краткое руководство.</a:t>
          </a:r>
          <a:endParaRPr lang="ru-RU">
            <a:effectLst/>
          </a:endParaRPr>
        </a:p>
        <a:p>
          <a:pPr algn="just"/>
          <a:r>
            <a:rPr lang="ru-RU" sz="1100" b="0" i="0" baseline="0">
              <a:solidFill>
                <a:schemeClr val="dk1"/>
              </a:solidFill>
              <a:effectLst/>
              <a:latin typeface="+mn-lt"/>
              <a:ea typeface="+mn-ea"/>
              <a:cs typeface="+mn-cs"/>
            </a:rPr>
            <a:t>• </a:t>
          </a:r>
          <a:r>
            <a:rPr lang="ru-RU" sz="1100" b="0" i="0" u="none" strike="noStrike" baseline="0">
              <a:solidFill>
                <a:schemeClr val="dk1"/>
              </a:solidFill>
              <a:latin typeface="+mn-lt"/>
              <a:ea typeface="+mn-ea"/>
              <a:cs typeface="Arial" panose="020B0604020202020204" pitchFamily="34" charset="0"/>
            </a:rPr>
            <a:t>Лицензионный</a:t>
          </a:r>
          <a:r>
            <a:rPr lang="en-US" sz="1100" b="0" i="0" u="none" strike="noStrike" baseline="0">
              <a:solidFill>
                <a:schemeClr val="dk1"/>
              </a:solidFill>
              <a:latin typeface="+mn-lt"/>
              <a:ea typeface="+mn-ea"/>
              <a:cs typeface="Arial" panose="020B0604020202020204" pitchFamily="34" charset="0"/>
            </a:rPr>
            <a:t> USB-</a:t>
          </a:r>
          <a:r>
            <a:rPr lang="ru-RU" sz="1100" b="0" i="0" u="none" strike="noStrike" baseline="0">
              <a:solidFill>
                <a:schemeClr val="dk1"/>
              </a:solidFill>
              <a:latin typeface="+mn-lt"/>
              <a:ea typeface="+mn-ea"/>
              <a:cs typeface="Arial" panose="020B0604020202020204" pitchFamily="34" charset="0"/>
            </a:rPr>
            <a:t>ключ ЕЦУ </a:t>
          </a:r>
          <a:r>
            <a:rPr lang="en-US" sz="1100" b="0" i="0" u="none" strike="noStrike" baseline="0">
              <a:solidFill>
                <a:schemeClr val="dk1"/>
              </a:solidFill>
              <a:latin typeface="+mn-lt"/>
              <a:ea typeface="+mn-ea"/>
              <a:cs typeface="Arial" panose="020B0604020202020204" pitchFamily="34" charset="0"/>
            </a:rPr>
            <a:t>Dallas Lock </a:t>
          </a:r>
          <a:r>
            <a:rPr lang="ru-RU" sz="1100" b="0" i="0" u="none" strike="noStrike" baseline="0">
              <a:solidFill>
                <a:schemeClr val="dk1"/>
              </a:solidFill>
              <a:latin typeface="+mn-lt"/>
              <a:ea typeface="+mn-ea"/>
              <a:cs typeface="Arial" panose="020B0604020202020204" pitchFamily="34" charset="0"/>
            </a:rPr>
            <a:t>с указанием максимального количества клиентских подключений.</a:t>
          </a:r>
        </a:p>
        <a:p>
          <a:pPr algn="just"/>
          <a:endParaRPr lang="ru-RU" sz="1100" b="0" i="0" u="none" strike="noStrike" baseline="0">
            <a:solidFill>
              <a:schemeClr val="dk1"/>
            </a:solidFill>
            <a:latin typeface="+mn-lt"/>
            <a:ea typeface="+mn-ea"/>
            <a:cs typeface="Arial" panose="020B0604020202020204" pitchFamily="34" charset="0"/>
          </a:endParaRPr>
        </a:p>
        <a:p>
          <a:r>
            <a:rPr lang="ru-RU" sz="1100" b="1">
              <a:solidFill>
                <a:schemeClr val="dk1"/>
              </a:solidFill>
              <a:effectLst/>
              <a:latin typeface="+mn-lt"/>
              <a:ea typeface="+mn-ea"/>
              <a:cs typeface="+mn-cs"/>
            </a:rPr>
            <a:t>Техническая поддержка</a:t>
          </a:r>
          <a:endParaRPr lang="ru-RU">
            <a:effectLst/>
          </a:endParaRPr>
        </a:p>
        <a:p>
          <a:pPr algn="just" eaLnBrk="1" fontAlgn="auto" latinLnBrk="0" hangingPunct="1"/>
          <a:r>
            <a:rPr lang="ru-RU" sz="1100" b="0" i="0" baseline="0">
              <a:solidFill>
                <a:schemeClr val="dk1"/>
              </a:solidFill>
              <a:effectLst/>
              <a:latin typeface="+mn-lt"/>
              <a:ea typeface="+mn-ea"/>
              <a:cs typeface="+mn-cs"/>
            </a:rPr>
            <a:t>При первичном приобретении гарантийное сопровождение (основной пакет) в течение 1 года включено в стоимость (окончание артикула </a:t>
          </a:r>
          <a:r>
            <a:rPr lang="en-US" sz="1100" b="1" i="0" baseline="0">
              <a:solidFill>
                <a:schemeClr val="dk1"/>
              </a:solidFill>
              <a:effectLst/>
              <a:latin typeface="+mn-lt"/>
              <a:ea typeface="+mn-ea"/>
              <a:cs typeface="+mn-cs"/>
            </a:rPr>
            <a:t>z = 12M</a:t>
          </a:r>
          <a:r>
            <a:rPr lang="ru-RU" sz="1100" b="0" i="0" baseline="0">
              <a:solidFill>
                <a:schemeClr val="dk1"/>
              </a:solidFill>
              <a:effectLst/>
              <a:latin typeface="+mn-lt"/>
              <a:ea typeface="+mn-ea"/>
              <a:cs typeface="+mn-cs"/>
            </a:rPr>
            <a:t>).</a:t>
          </a:r>
          <a:r>
            <a:rPr lang="en-US" sz="1100" b="0" i="0" baseline="0">
              <a:solidFill>
                <a:schemeClr val="dk1"/>
              </a:solidFill>
              <a:effectLst/>
              <a:latin typeface="+mn-lt"/>
              <a:ea typeface="+mn-ea"/>
              <a:cs typeface="+mn-cs"/>
            </a:rPr>
            <a:t> </a:t>
          </a:r>
          <a:r>
            <a:rPr lang="ru-RU" sz="1100" b="0" i="0" baseline="0">
              <a:solidFill>
                <a:schemeClr val="dk1"/>
              </a:solidFill>
              <a:effectLst/>
              <a:latin typeface="+mn-lt"/>
              <a:ea typeface="+mn-ea"/>
              <a:cs typeface="+mn-cs"/>
            </a:rPr>
            <a:t>В случае приобретения лицензий с гарантийным сопровождением (основной пакет) на 3 года, стоимость лицензии умножается на коэффициент </a:t>
          </a:r>
          <a:r>
            <a:rPr lang="ru-RU" sz="1100" b="1" i="0" baseline="0">
              <a:solidFill>
                <a:schemeClr val="dk1"/>
              </a:solidFill>
              <a:effectLst/>
              <a:latin typeface="+mn-lt"/>
              <a:ea typeface="+mn-ea"/>
              <a:cs typeface="+mn-cs"/>
            </a:rPr>
            <a:t>1,35</a:t>
          </a:r>
          <a:r>
            <a:rPr lang="ru-RU" sz="1100" b="0" i="0" baseline="0">
              <a:solidFill>
                <a:schemeClr val="dk1"/>
              </a:solidFill>
              <a:effectLst/>
              <a:latin typeface="+mn-lt"/>
              <a:ea typeface="+mn-ea"/>
              <a:cs typeface="+mn-cs"/>
            </a:rPr>
            <a:t> (</a:t>
          </a:r>
          <a:r>
            <a:rPr lang="en-US" sz="1100" b="1" i="0" baseline="0">
              <a:solidFill>
                <a:schemeClr val="dk1"/>
              </a:solidFill>
              <a:effectLst/>
              <a:latin typeface="+mn-lt"/>
              <a:ea typeface="+mn-ea"/>
              <a:cs typeface="+mn-cs"/>
            </a:rPr>
            <a:t>z = 36M</a:t>
          </a:r>
          <a:r>
            <a:rPr lang="ru-RU" sz="1100" b="0" i="0" baseline="0">
              <a:solidFill>
                <a:schemeClr val="dk1"/>
              </a:solidFill>
              <a:effectLst/>
              <a:latin typeface="+mn-lt"/>
              <a:ea typeface="+mn-ea"/>
              <a:cs typeface="+mn-cs"/>
            </a:rPr>
            <a:t>). При первичном приобретении с техническим сопровождением расширенного пакета «24х7» окончания артикулов </a:t>
          </a:r>
          <a:r>
            <a:rPr lang="en-US" sz="1100" b="1" i="0" baseline="0">
              <a:solidFill>
                <a:schemeClr val="dk1"/>
              </a:solidFill>
              <a:effectLst/>
              <a:latin typeface="+mn-lt"/>
              <a:ea typeface="+mn-ea"/>
              <a:cs typeface="+mn-cs"/>
            </a:rPr>
            <a:t>12M</a:t>
          </a:r>
          <a:r>
            <a:rPr lang="en-US" sz="1100" b="0" i="0" baseline="0">
              <a:solidFill>
                <a:schemeClr val="dk1"/>
              </a:solidFill>
              <a:effectLst/>
              <a:latin typeface="+mn-lt"/>
              <a:ea typeface="+mn-ea"/>
              <a:cs typeface="+mn-cs"/>
            </a:rPr>
            <a:t>, </a:t>
          </a:r>
          <a:r>
            <a:rPr lang="en-US" sz="1100" b="1" i="0" baseline="0">
              <a:solidFill>
                <a:schemeClr val="dk1"/>
              </a:solidFill>
              <a:effectLst/>
              <a:latin typeface="+mn-lt"/>
              <a:ea typeface="+mn-ea"/>
              <a:cs typeface="+mn-cs"/>
            </a:rPr>
            <a:t>36M</a:t>
          </a:r>
          <a:r>
            <a:rPr lang="ru-RU" sz="1100" b="0" i="0" baseline="0">
              <a:solidFill>
                <a:schemeClr val="dk1"/>
              </a:solidFill>
              <a:effectLst/>
              <a:latin typeface="+mn-lt"/>
              <a:ea typeface="+mn-ea"/>
              <a:cs typeface="+mn-cs"/>
            </a:rPr>
            <a:t> заменяются на </a:t>
          </a:r>
          <a:r>
            <a:rPr lang="en-US" sz="1100" b="1" i="0" baseline="0">
              <a:solidFill>
                <a:schemeClr val="dk1"/>
              </a:solidFill>
              <a:effectLst/>
              <a:latin typeface="+mn-lt"/>
              <a:ea typeface="+mn-ea"/>
              <a:cs typeface="+mn-cs"/>
            </a:rPr>
            <a:t>12M247</a:t>
          </a:r>
          <a:r>
            <a:rPr lang="ru-RU" sz="1100" b="0" i="0" baseline="0">
              <a:solidFill>
                <a:schemeClr val="dk1"/>
              </a:solidFill>
              <a:effectLst/>
              <a:latin typeface="+mn-lt"/>
              <a:ea typeface="+mn-ea"/>
              <a:cs typeface="+mn-cs"/>
            </a:rPr>
            <a:t>, </a:t>
          </a:r>
          <a:r>
            <a:rPr lang="en-US" sz="1100" b="1" i="0" baseline="0">
              <a:solidFill>
                <a:schemeClr val="dk1"/>
              </a:solidFill>
              <a:effectLst/>
              <a:latin typeface="+mn-lt"/>
              <a:ea typeface="+mn-ea"/>
              <a:cs typeface="+mn-cs"/>
            </a:rPr>
            <a:t>36M247</a:t>
          </a:r>
          <a:r>
            <a:rPr lang="en-US" sz="1100" b="0" i="0" baseline="0">
              <a:solidFill>
                <a:schemeClr val="dk1"/>
              </a:solidFill>
              <a:effectLst/>
              <a:latin typeface="+mn-lt"/>
              <a:ea typeface="+mn-ea"/>
              <a:cs typeface="+mn-cs"/>
            </a:rPr>
            <a:t> </a:t>
          </a:r>
          <a:r>
            <a:rPr lang="ru-RU" sz="1100" b="0" i="0" baseline="0">
              <a:solidFill>
                <a:schemeClr val="dk1"/>
              </a:solidFill>
              <a:effectLst/>
              <a:latin typeface="+mn-lt"/>
              <a:ea typeface="+mn-ea"/>
              <a:cs typeface="+mn-cs"/>
            </a:rPr>
            <a:t>соответственно.</a:t>
          </a:r>
          <a:endParaRPr lang="ru-RU">
            <a:effectLst/>
          </a:endParaRPr>
        </a:p>
        <a:p>
          <a:pPr algn="just"/>
          <a:endParaRPr lang="ru-RU" sz="1100" b="0" i="0" u="none" strike="noStrike" baseline="0">
            <a:solidFill>
              <a:schemeClr val="dk1"/>
            </a:solidFill>
            <a:latin typeface="+mn-lt"/>
            <a:ea typeface="+mn-ea"/>
            <a:cs typeface="Arial" panose="020B0604020202020204" pitchFamily="34" charset="0"/>
          </a:endParaRPr>
        </a:p>
      </xdr:txBody>
    </xdr:sp>
    <xdr:clientData/>
  </xdr:twoCellAnchor>
  <xdr:twoCellAnchor>
    <xdr:from>
      <xdr:col>2</xdr:col>
      <xdr:colOff>3647819</xdr:colOff>
      <xdr:row>23</xdr:row>
      <xdr:rowOff>44824</xdr:rowOff>
    </xdr:from>
    <xdr:to>
      <xdr:col>12</xdr:col>
      <xdr:colOff>60282</xdr:colOff>
      <xdr:row>49</xdr:row>
      <xdr:rowOff>0</xdr:rowOff>
    </xdr:to>
    <xdr:sp macro="" textlink="">
      <xdr:nvSpPr>
        <xdr:cNvPr id="9" name="TextBox 8">
          <a:extLst>
            <a:ext uri="{FF2B5EF4-FFF2-40B4-BE49-F238E27FC236}">
              <a16:creationId xmlns:a16="http://schemas.microsoft.com/office/drawing/2014/main" xmlns="" id="{00000000-0008-0000-0600-000009000000}"/>
            </a:ext>
          </a:extLst>
        </xdr:cNvPr>
        <xdr:cNvSpPr txBox="1"/>
      </xdr:nvSpPr>
      <xdr:spPr>
        <a:xfrm>
          <a:off x="5463172" y="7250206"/>
          <a:ext cx="6733081" cy="49978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just" defTabSz="914400" eaLnBrk="1" fontAlgn="auto" latinLnBrk="0" hangingPunct="1">
            <a:lnSpc>
              <a:spcPct val="100000"/>
            </a:lnSpc>
            <a:spcBef>
              <a:spcPts val="0"/>
            </a:spcBef>
            <a:spcAft>
              <a:spcPts val="0"/>
            </a:spcAft>
            <a:buClrTx/>
            <a:buSzTx/>
            <a:buFontTx/>
            <a:buNone/>
            <a:tabLst/>
            <a:defRPr/>
          </a:pPr>
          <a:r>
            <a:rPr lang="ru-RU" sz="1100" b="0" i="0" baseline="0">
              <a:solidFill>
                <a:schemeClr val="dk1"/>
              </a:solidFill>
              <a:effectLst/>
              <a:latin typeface="+mn-lt"/>
              <a:ea typeface="+mn-ea"/>
              <a:cs typeface="+mn-cs"/>
            </a:rPr>
            <a:t>Продление технического сопровождения оформляется в виде сертификата на код активации технической поддержки. </a:t>
          </a:r>
          <a:r>
            <a:rPr lang="ru-RU" sz="1100">
              <a:solidFill>
                <a:schemeClr val="dk1"/>
              </a:solidFill>
              <a:effectLst/>
              <a:latin typeface="+mn-lt"/>
              <a:ea typeface="+mn-ea"/>
              <a:cs typeface="+mn-cs"/>
            </a:rPr>
            <a:t>Сертификат передается по УПД или товарной накладной по форме ТОРГ-12 с оформлением счета-фактуры.</a:t>
          </a:r>
          <a:endParaRPr lang="ru-RU">
            <a:effectLst/>
          </a:endParaRPr>
        </a:p>
        <a:p>
          <a:pPr algn="just"/>
          <a:endParaRPr lang="ru-RU" sz="1100" b="0" i="0" baseline="0">
            <a:solidFill>
              <a:schemeClr val="dk1"/>
            </a:solidFill>
            <a:effectLst/>
            <a:latin typeface="+mn-lt"/>
            <a:ea typeface="+mn-ea"/>
            <a:cs typeface="+mn-cs"/>
          </a:endParaRPr>
        </a:p>
        <a:p>
          <a:pPr algn="just"/>
          <a:r>
            <a:rPr lang="ru-RU" sz="1100" b="0" i="0" baseline="0">
              <a:solidFill>
                <a:schemeClr val="dk1"/>
              </a:solidFill>
              <a:effectLst/>
              <a:latin typeface="+mn-lt"/>
              <a:ea typeface="+mn-ea"/>
              <a:cs typeface="+mn-cs"/>
            </a:rPr>
            <a:t>Стоимость последующего технического сопровождения (основной пакет) составляет 20% (15% для лицензий с артикулом </a:t>
          </a:r>
          <a:r>
            <a:rPr lang="en-US" sz="1100" b="0" i="0" baseline="0">
              <a:solidFill>
                <a:schemeClr val="dk1"/>
              </a:solidFill>
              <a:effectLst/>
              <a:latin typeface="+mn-lt"/>
              <a:ea typeface="+mn-ea"/>
              <a:cs typeface="+mn-cs"/>
            </a:rPr>
            <a:t>*</a:t>
          </a:r>
          <a:r>
            <a:rPr lang="ru-RU" sz="1100" b="0" i="0" baseline="0">
              <a:solidFill>
                <a:schemeClr val="dk1"/>
              </a:solidFill>
              <a:effectLst/>
              <a:latin typeface="+mn-lt"/>
              <a:ea typeface="+mn-ea"/>
              <a:cs typeface="+mn-cs"/>
            </a:rPr>
            <a:t>.36</a:t>
          </a:r>
          <a:r>
            <a:rPr lang="en-US" sz="1100" b="0" i="0" baseline="0">
              <a:solidFill>
                <a:schemeClr val="dk1"/>
              </a:solidFill>
              <a:effectLst/>
              <a:latin typeface="+mn-lt"/>
              <a:ea typeface="+mn-ea"/>
              <a:cs typeface="+mn-cs"/>
            </a:rPr>
            <a:t>M</a:t>
          </a:r>
          <a:r>
            <a:rPr lang="ru-RU" sz="1100" b="0" i="0" baseline="0">
              <a:solidFill>
                <a:schemeClr val="dk1"/>
              </a:solidFill>
              <a:effectLst/>
              <a:latin typeface="+mn-lt"/>
              <a:ea typeface="+mn-ea"/>
              <a:cs typeface="+mn-cs"/>
            </a:rPr>
            <a:t>) от стоимости лицензий в год. При оплате технического сопровождения (основной пакет) вперед на 3 года действует скидка – стоимость продления составит 55% (40% для лицензий с артикулом </a:t>
          </a:r>
          <a:r>
            <a:rPr lang="en-US" sz="1100" b="0" i="0" baseline="0">
              <a:solidFill>
                <a:schemeClr val="dk1"/>
              </a:solidFill>
              <a:effectLst/>
              <a:latin typeface="+mn-lt"/>
              <a:ea typeface="+mn-ea"/>
              <a:cs typeface="+mn-cs"/>
            </a:rPr>
            <a:t>*</a:t>
          </a:r>
          <a:r>
            <a:rPr lang="ru-RU" sz="1100" b="0" i="0" baseline="0">
              <a:solidFill>
                <a:schemeClr val="dk1"/>
              </a:solidFill>
              <a:effectLst/>
              <a:latin typeface="+mn-lt"/>
              <a:ea typeface="+mn-ea"/>
              <a:cs typeface="+mn-cs"/>
            </a:rPr>
            <a:t>.36</a:t>
          </a:r>
          <a:r>
            <a:rPr lang="en-US" sz="1100" b="0" i="0" baseline="0">
              <a:solidFill>
                <a:schemeClr val="dk1"/>
              </a:solidFill>
              <a:effectLst/>
              <a:latin typeface="+mn-lt"/>
              <a:ea typeface="+mn-ea"/>
              <a:cs typeface="+mn-cs"/>
            </a:rPr>
            <a:t>M</a:t>
          </a:r>
          <a:r>
            <a:rPr lang="ru-RU" sz="1100" b="0" i="0" baseline="0">
              <a:solidFill>
                <a:schemeClr val="dk1"/>
              </a:solidFill>
              <a:effectLst/>
              <a:latin typeface="+mn-lt"/>
              <a:ea typeface="+mn-ea"/>
              <a:cs typeface="+mn-cs"/>
            </a:rPr>
            <a:t>) от розничной стоимости лицензий. Стоимость последующего технического сопровождения (расширенный пакет «24х7») составляет 30% (22% для лицензий с артикулом </a:t>
          </a:r>
          <a:r>
            <a:rPr lang="en-US" sz="1100" b="0" i="0" baseline="0">
              <a:solidFill>
                <a:schemeClr val="dk1"/>
              </a:solidFill>
              <a:effectLst/>
              <a:latin typeface="+mn-lt"/>
              <a:ea typeface="+mn-ea"/>
              <a:cs typeface="+mn-cs"/>
            </a:rPr>
            <a:t>*</a:t>
          </a:r>
          <a:r>
            <a:rPr lang="ru-RU" sz="1100" b="0" i="0" baseline="0">
              <a:solidFill>
                <a:schemeClr val="dk1"/>
              </a:solidFill>
              <a:effectLst/>
              <a:latin typeface="+mn-lt"/>
              <a:ea typeface="+mn-ea"/>
              <a:cs typeface="+mn-cs"/>
            </a:rPr>
            <a:t>.36</a:t>
          </a:r>
          <a:r>
            <a:rPr lang="en-US" sz="1100" b="0" i="0" baseline="0">
              <a:solidFill>
                <a:schemeClr val="dk1"/>
              </a:solidFill>
              <a:effectLst/>
              <a:latin typeface="+mn-lt"/>
              <a:ea typeface="+mn-ea"/>
              <a:cs typeface="+mn-cs"/>
            </a:rPr>
            <a:t>M</a:t>
          </a:r>
          <a:r>
            <a:rPr lang="ru-RU" sz="1100" b="0" i="0" baseline="0">
              <a:solidFill>
                <a:schemeClr val="dk1"/>
              </a:solidFill>
              <a:effectLst/>
              <a:latin typeface="+mn-lt"/>
              <a:ea typeface="+mn-ea"/>
              <a:cs typeface="+mn-cs"/>
            </a:rPr>
            <a:t>) от стоимости лицензий в год. При оплате технического сопровождения (расширенный пакет «24х7») вперед на 3 года действует скидка – стоимость продления составит 80% (60% для лицензий с артикулом </a:t>
          </a:r>
          <a:r>
            <a:rPr lang="en-US" sz="1100" b="0" i="0" baseline="0">
              <a:solidFill>
                <a:schemeClr val="dk1"/>
              </a:solidFill>
              <a:effectLst/>
              <a:latin typeface="+mn-lt"/>
              <a:ea typeface="+mn-ea"/>
              <a:cs typeface="+mn-cs"/>
            </a:rPr>
            <a:t>*</a:t>
          </a:r>
          <a:r>
            <a:rPr lang="ru-RU" sz="1100" b="0" i="0" baseline="0">
              <a:solidFill>
                <a:schemeClr val="dk1"/>
              </a:solidFill>
              <a:effectLst/>
              <a:latin typeface="+mn-lt"/>
              <a:ea typeface="+mn-ea"/>
              <a:cs typeface="+mn-cs"/>
            </a:rPr>
            <a:t>.36</a:t>
          </a:r>
          <a:r>
            <a:rPr lang="en-US" sz="1100" b="0" i="0" baseline="0">
              <a:solidFill>
                <a:schemeClr val="dk1"/>
              </a:solidFill>
              <a:effectLst/>
              <a:latin typeface="+mn-lt"/>
              <a:ea typeface="+mn-ea"/>
              <a:cs typeface="+mn-cs"/>
            </a:rPr>
            <a:t>M</a:t>
          </a:r>
          <a:r>
            <a:rPr lang="ru-RU" sz="1100" b="0" i="0" baseline="0">
              <a:solidFill>
                <a:schemeClr val="dk1"/>
              </a:solidFill>
              <a:effectLst/>
              <a:latin typeface="+mn-lt"/>
              <a:ea typeface="+mn-ea"/>
              <a:cs typeface="+mn-cs"/>
            </a:rPr>
            <a:t>) от стоимости лицензий. При продлении технического сопровождения оплачивается также весь период с момента окончания гарантийного или технического сопровождения.</a:t>
          </a:r>
        </a:p>
        <a:p>
          <a:pPr algn="just"/>
          <a:endParaRPr lang="ru-RU">
            <a:effectLst/>
          </a:endParaRPr>
        </a:p>
        <a:p>
          <a:pPr algn="just"/>
          <a:r>
            <a:rPr lang="ru-RU" sz="1100" b="0" i="0" baseline="0">
              <a:solidFill>
                <a:schemeClr val="dk1"/>
              </a:solidFill>
              <a:effectLst/>
              <a:latin typeface="+mn-lt"/>
              <a:ea typeface="+mn-ea"/>
              <a:cs typeface="+mn-cs"/>
            </a:rPr>
            <a:t>Стоимость технического сопровождения на устаревших инфраструктурах (при использовании операционных систем с завершившейся поддержкой от вендора, например, таких, как </a:t>
          </a:r>
          <a:r>
            <a:rPr lang="en-US" sz="1100" b="0" i="0" baseline="0">
              <a:solidFill>
                <a:schemeClr val="dk1"/>
              </a:solidFill>
              <a:effectLst/>
              <a:latin typeface="+mn-lt"/>
              <a:ea typeface="+mn-ea"/>
              <a:cs typeface="+mn-cs"/>
            </a:rPr>
            <a:t>Windows XP/2003 Server</a:t>
          </a:r>
          <a:r>
            <a:rPr lang="ru-RU" sz="1100" b="0" i="0" baseline="0">
              <a:solidFill>
                <a:schemeClr val="dk1"/>
              </a:solidFill>
              <a:effectLst/>
              <a:latin typeface="+mn-lt"/>
              <a:ea typeface="+mn-ea"/>
              <a:cs typeface="+mn-cs"/>
            </a:rPr>
            <a:t>/</a:t>
          </a:r>
          <a:r>
            <a:rPr lang="en-US" sz="1100" b="0" i="0" baseline="0">
              <a:solidFill>
                <a:schemeClr val="dk1"/>
              </a:solidFill>
              <a:effectLst/>
              <a:latin typeface="+mn-lt"/>
              <a:ea typeface="+mn-ea"/>
              <a:cs typeface="+mn-cs"/>
            </a:rPr>
            <a:t>Windows 7 </a:t>
          </a:r>
          <a:r>
            <a:rPr lang="ru-RU" sz="1100" b="0" i="0" baseline="0">
              <a:solidFill>
                <a:schemeClr val="dk1"/>
              </a:solidFill>
              <a:effectLst/>
              <a:latin typeface="+mn-lt"/>
              <a:ea typeface="+mn-ea"/>
              <a:cs typeface="+mn-cs"/>
            </a:rPr>
            <a:t>и т.д.</a:t>
          </a:r>
          <a:r>
            <a:rPr lang="en-US" sz="1100" b="0" i="0" baseline="0">
              <a:solidFill>
                <a:schemeClr val="dk1"/>
              </a:solidFill>
              <a:effectLst/>
              <a:latin typeface="+mn-lt"/>
              <a:ea typeface="+mn-ea"/>
              <a:cs typeface="+mn-cs"/>
            </a:rPr>
            <a:t>) </a:t>
          </a:r>
          <a:r>
            <a:rPr lang="ru-RU" sz="1100" b="0" i="0" baseline="0">
              <a:solidFill>
                <a:schemeClr val="dk1"/>
              </a:solidFill>
              <a:effectLst/>
              <a:latin typeface="+mn-lt"/>
              <a:ea typeface="+mn-ea"/>
              <a:cs typeface="+mn-cs"/>
            </a:rPr>
            <a:t>удваивается.</a:t>
          </a:r>
        </a:p>
        <a:p>
          <a:pPr algn="just"/>
          <a:endParaRPr lang="ru-RU">
            <a:effectLst/>
          </a:endParaRPr>
        </a:p>
        <a:p>
          <a:pPr algn="just"/>
          <a:r>
            <a:rPr lang="ru-RU" sz="1100" b="0" i="0" baseline="0">
              <a:solidFill>
                <a:schemeClr val="dk1"/>
              </a:solidFill>
              <a:effectLst/>
              <a:latin typeface="+mn-lt"/>
              <a:ea typeface="+mn-ea"/>
              <a:cs typeface="+mn-cs"/>
            </a:rPr>
            <a:t>Пользователи программного обеспечения </a:t>
          </a:r>
          <a:r>
            <a:rPr lang="en-US" sz="1100" b="0" i="0" baseline="0">
              <a:solidFill>
                <a:schemeClr val="dk1"/>
              </a:solidFill>
              <a:effectLst/>
              <a:latin typeface="+mn-lt"/>
              <a:ea typeface="+mn-ea"/>
              <a:cs typeface="+mn-cs"/>
            </a:rPr>
            <a:t>Dallas Lock </a:t>
          </a:r>
          <a:r>
            <a:rPr lang="ru-RU" sz="1100" b="0" i="0" baseline="0">
              <a:solidFill>
                <a:schemeClr val="dk1"/>
              </a:solidFill>
              <a:effectLst/>
              <a:latin typeface="+mn-lt"/>
              <a:ea typeface="+mn-ea"/>
              <a:cs typeface="+mn-cs"/>
            </a:rPr>
            <a:t>в рамках гарантийного или непрерывно действующего технического сопровождения имеют право бесплатного обновления лицензий до следующей версии этого решения (с тем же объемом функциональности). Оплачивается только стоимость новых сертифицированных комплектов для установки и 1 год (3 года для лицензий с артикулом </a:t>
          </a:r>
          <a:r>
            <a:rPr lang="en-US" sz="1100" b="0" i="0" baseline="0">
              <a:solidFill>
                <a:schemeClr val="dk1"/>
              </a:solidFill>
              <a:effectLst/>
              <a:latin typeface="+mn-lt"/>
              <a:ea typeface="+mn-ea"/>
              <a:cs typeface="+mn-cs"/>
            </a:rPr>
            <a:t>*</a:t>
          </a:r>
          <a:r>
            <a:rPr lang="ru-RU" sz="1100" b="0" i="0" baseline="0">
              <a:solidFill>
                <a:schemeClr val="dk1"/>
              </a:solidFill>
              <a:effectLst/>
              <a:latin typeface="+mn-lt"/>
              <a:ea typeface="+mn-ea"/>
              <a:cs typeface="+mn-cs"/>
            </a:rPr>
            <a:t>.36</a:t>
          </a:r>
          <a:r>
            <a:rPr lang="en-US" sz="1100" b="0" i="0" baseline="0">
              <a:solidFill>
                <a:schemeClr val="dk1"/>
              </a:solidFill>
              <a:effectLst/>
              <a:latin typeface="+mn-lt"/>
              <a:ea typeface="+mn-ea"/>
              <a:cs typeface="+mn-cs"/>
            </a:rPr>
            <a:t>M</a:t>
          </a:r>
          <a:r>
            <a:rPr lang="ru-RU" sz="1100" b="0" i="0" baseline="0">
              <a:solidFill>
                <a:schemeClr val="dk1"/>
              </a:solidFill>
              <a:effectLst/>
              <a:latin typeface="+mn-lt"/>
              <a:ea typeface="+mn-ea"/>
              <a:cs typeface="+mn-cs"/>
            </a:rPr>
            <a:t>) технической поддержки.</a:t>
          </a:r>
          <a:endParaRPr lang="ru-RU">
            <a:effectLst/>
          </a:endParaRPr>
        </a:p>
        <a:p>
          <a:pPr algn="just">
            <a:lnSpc>
              <a:spcPct val="115000"/>
            </a:lnSpc>
            <a:spcAft>
              <a:spcPts val="0"/>
            </a:spcAft>
          </a:pPr>
          <a:endParaRPr lang="ru-RU" sz="1100" b="0">
            <a:solidFill>
              <a:srgbClr val="000000"/>
            </a:solidFill>
            <a:effectLst/>
            <a:latin typeface="+mn-lt"/>
            <a:ea typeface="Calibri"/>
            <a:cs typeface="Times New Roman"/>
          </a:endParaRPr>
        </a:p>
      </xdr:txBody>
    </xdr:sp>
    <xdr:clientData/>
  </xdr:twoCellAnchor>
  <xdr:twoCellAnchor>
    <xdr:from>
      <xdr:col>1</xdr:col>
      <xdr:colOff>9524</xdr:colOff>
      <xdr:row>49</xdr:row>
      <xdr:rowOff>0</xdr:rowOff>
    </xdr:from>
    <xdr:to>
      <xdr:col>12</xdr:col>
      <xdr:colOff>21166</xdr:colOff>
      <xdr:row>54</xdr:row>
      <xdr:rowOff>23991</xdr:rowOff>
    </xdr:to>
    <xdr:grpSp>
      <xdr:nvGrpSpPr>
        <xdr:cNvPr id="2" name="Группа 1">
          <a:extLst>
            <a:ext uri="{FF2B5EF4-FFF2-40B4-BE49-F238E27FC236}">
              <a16:creationId xmlns:a16="http://schemas.microsoft.com/office/drawing/2014/main" xmlns="" id="{00000000-0008-0000-0600-000002000000}"/>
            </a:ext>
          </a:extLst>
        </xdr:cNvPr>
        <xdr:cNvGrpSpPr/>
      </xdr:nvGrpSpPr>
      <xdr:grpSpPr>
        <a:xfrm>
          <a:off x="98424" y="13798550"/>
          <a:ext cx="12597342" cy="944741"/>
          <a:chOff x="9524" y="13325475"/>
          <a:chExt cx="12996370" cy="1203711"/>
        </a:xfrm>
      </xdr:grpSpPr>
      <xdr:sp macro="" textlink="">
        <xdr:nvSpPr>
          <xdr:cNvPr id="3" name="TextBox 2">
            <a:extLst>
              <a:ext uri="{FF2B5EF4-FFF2-40B4-BE49-F238E27FC236}">
                <a16:creationId xmlns:a16="http://schemas.microsoft.com/office/drawing/2014/main" xmlns="" id="{00000000-0008-0000-0600-000003000000}"/>
              </a:ext>
            </a:extLst>
          </xdr:cNvPr>
          <xdr:cNvSpPr txBox="1"/>
        </xdr:nvSpPr>
        <xdr:spPr>
          <a:xfrm>
            <a:off x="9524" y="13500483"/>
            <a:ext cx="12996370" cy="10287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baseline="0">
                <a:solidFill>
                  <a:schemeClr val="dk1"/>
                </a:solidFill>
                <a:latin typeface="+mn-lt"/>
                <a:ea typeface="+mn-ea"/>
                <a:cs typeface="Arial" panose="020B0604020202020204" pitchFamily="34" charset="0"/>
              </a:rPr>
              <a:t>* «x» – </a:t>
            </a:r>
            <a:r>
              <a:rPr lang="ru-RU" sz="1100" b="0" i="0" u="none" strike="noStrike" baseline="0">
                <a:solidFill>
                  <a:schemeClr val="dk1"/>
                </a:solidFill>
                <a:latin typeface="+mn-lt"/>
                <a:ea typeface="+mn-ea"/>
                <a:cs typeface="Arial" panose="020B0604020202020204" pitchFamily="34" charset="0"/>
              </a:rPr>
              <a:t>диапазон приобретаемых лицензий по количеству рабочих станций, серверов</a:t>
            </a:r>
            <a:r>
              <a:rPr lang="ru-RU" sz="1100" b="0"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z» – </a:t>
            </a:r>
            <a:r>
              <a:rPr lang="ru-RU" sz="1100" b="0" i="0" baseline="0">
                <a:solidFill>
                  <a:schemeClr val="dk1"/>
                </a:solidFill>
                <a:effectLst/>
                <a:latin typeface="+mn-lt"/>
                <a:ea typeface="+mn-ea"/>
                <a:cs typeface="+mn-cs"/>
              </a:rPr>
              <a:t>срок оказания гарантийного сопровождения: </a:t>
            </a:r>
            <a:r>
              <a:rPr lang="en-US" sz="1100" b="0" i="0" baseline="0">
                <a:solidFill>
                  <a:schemeClr val="dk1"/>
                </a:solidFill>
                <a:effectLst/>
                <a:latin typeface="+mn-lt"/>
                <a:ea typeface="+mn-ea"/>
                <a:cs typeface="+mn-cs"/>
              </a:rPr>
              <a:t>12M - </a:t>
            </a:r>
            <a:r>
              <a:rPr lang="ru-RU" sz="1100" b="0" i="0" baseline="0">
                <a:solidFill>
                  <a:schemeClr val="dk1"/>
                </a:solidFill>
                <a:effectLst/>
                <a:latin typeface="+mn-lt"/>
                <a:ea typeface="+mn-ea"/>
                <a:cs typeface="+mn-cs"/>
              </a:rPr>
              <a:t>12 месяцев, 36</a:t>
            </a:r>
            <a:r>
              <a:rPr lang="en-US" sz="1100" b="0" i="0" baseline="0">
                <a:solidFill>
                  <a:schemeClr val="dk1"/>
                </a:solidFill>
                <a:effectLst/>
                <a:latin typeface="+mn-lt"/>
                <a:ea typeface="+mn-ea"/>
                <a:cs typeface="+mn-cs"/>
              </a:rPr>
              <a:t>M - </a:t>
            </a:r>
            <a:r>
              <a:rPr lang="ru-RU" sz="1100" b="0" i="0" baseline="0">
                <a:solidFill>
                  <a:schemeClr val="dk1"/>
                </a:solidFill>
                <a:effectLst/>
                <a:latin typeface="+mn-lt"/>
                <a:ea typeface="+mn-ea"/>
                <a:cs typeface="+mn-cs"/>
              </a:rPr>
              <a:t>36 месяцев.</a:t>
            </a:r>
            <a:endParaRPr lang="ru-RU" sz="1100" b="0" i="0" u="none" strike="noStrike" baseline="0">
              <a:solidFill>
                <a:schemeClr val="dk1"/>
              </a:solidFill>
              <a:latin typeface="+mn-lt"/>
              <a:ea typeface="+mn-ea"/>
              <a:cs typeface="Arial" panose="020B0604020202020204" pitchFamily="34" charset="0"/>
            </a:endParaRPr>
          </a:p>
          <a:p>
            <a:r>
              <a:rPr lang="ru-RU" sz="1100" b="0" i="0" u="none" strike="noStrike" baseline="0">
                <a:solidFill>
                  <a:schemeClr val="dk1"/>
                </a:solidFill>
                <a:latin typeface="+mn-lt"/>
                <a:ea typeface="+mn-ea"/>
                <a:cs typeface="Arial" panose="020B0604020202020204" pitchFamily="34" charset="0"/>
              </a:rPr>
              <a:t>** На основании статьи № 149 п. 2 пп. 26 НК РФ стоимость передаваемых неисключительных прав на используемое программное обеспечение не облагается НДС.</a:t>
            </a:r>
          </a:p>
        </xdr:txBody>
      </xdr:sp>
      <xdr:cxnSp macro="">
        <xdr:nvCxnSpPr>
          <xdr:cNvPr id="4" name="Прямая соединительная линия 3">
            <a:extLst>
              <a:ext uri="{FF2B5EF4-FFF2-40B4-BE49-F238E27FC236}">
                <a16:creationId xmlns:a16="http://schemas.microsoft.com/office/drawing/2014/main" xmlns="" id="{00000000-0008-0000-0600-000004000000}"/>
              </a:ext>
            </a:extLst>
          </xdr:cNvPr>
          <xdr:cNvCxnSpPr/>
        </xdr:nvCxnSpPr>
        <xdr:spPr>
          <a:xfrm>
            <a:off x="76200" y="13325475"/>
            <a:ext cx="4838700" cy="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editAs="oneCell">
    <xdr:from>
      <xdr:col>0</xdr:col>
      <xdr:colOff>1</xdr:colOff>
      <xdr:row>21</xdr:row>
      <xdr:rowOff>21165</xdr:rowOff>
    </xdr:from>
    <xdr:to>
      <xdr:col>13</xdr:col>
      <xdr:colOff>9525</xdr:colOff>
      <xdr:row>21</xdr:row>
      <xdr:rowOff>552450</xdr:rowOff>
    </xdr:to>
    <xdr:pic>
      <xdr:nvPicPr>
        <xdr:cNvPr id="7" name="Рисунок 6">
          <a:extLst>
            <a:ext uri="{FF2B5EF4-FFF2-40B4-BE49-F238E27FC236}">
              <a16:creationId xmlns:a16="http://schemas.microsoft.com/office/drawing/2014/main" xmlns="" id="{00000000-0008-0000-06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7812615"/>
          <a:ext cx="12201524" cy="53128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3752850</xdr:colOff>
          <xdr:row>16</xdr:row>
          <xdr:rowOff>88900</xdr:rowOff>
        </xdr:from>
        <xdr:to>
          <xdr:col>3</xdr:col>
          <xdr:colOff>0</xdr:colOff>
          <xdr:row>18</xdr:row>
          <xdr:rowOff>19050</xdr:rowOff>
        </xdr:to>
        <xdr:sp macro="" textlink="">
          <xdr:nvSpPr>
            <xdr:cNvPr id="26629" name="Check Box 5" hidden="1">
              <a:extLst>
                <a:ext uri="{63B3BB69-23CF-44E3-9099-C40C66FF867C}">
                  <a14:compatExt spid="_x0000_s266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533400</xdr:colOff>
          <xdr:row>16</xdr:row>
          <xdr:rowOff>95250</xdr:rowOff>
        </xdr:from>
        <xdr:to>
          <xdr:col>11</xdr:col>
          <xdr:colOff>76200</xdr:colOff>
          <xdr:row>18</xdr:row>
          <xdr:rowOff>12700</xdr:rowOff>
        </xdr:to>
        <xdr:sp macro="" textlink="">
          <xdr:nvSpPr>
            <xdr:cNvPr id="26630" name="Check Box 6" hidden="1">
              <a:extLst>
                <a:ext uri="{63B3BB69-23CF-44E3-9099-C40C66FF867C}">
                  <a14:compatExt spid="_x0000_s26630"/>
                </a:ext>
              </a:extLst>
            </xdr:cNvPr>
            <xdr:cNvSpPr/>
          </xdr:nvSpPr>
          <xdr:spPr>
            <a:xfrm>
              <a:off x="0" y="0"/>
              <a:ext cx="0" cy="0"/>
            </a:xfrm>
            <a:prstGeom prst="rect">
              <a:avLst/>
            </a:prstGeom>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0</xdr:col>
      <xdr:colOff>29367</xdr:colOff>
      <xdr:row>21</xdr:row>
      <xdr:rowOff>48130</xdr:rowOff>
    </xdr:from>
    <xdr:to>
      <xdr:col>2</xdr:col>
      <xdr:colOff>3596771</xdr:colOff>
      <xdr:row>50</xdr:row>
      <xdr:rowOff>56029</xdr:rowOff>
    </xdr:to>
    <xdr:sp macro="" textlink="">
      <xdr:nvSpPr>
        <xdr:cNvPr id="4" name="TextBox 3">
          <a:extLst>
            <a:ext uri="{FF2B5EF4-FFF2-40B4-BE49-F238E27FC236}">
              <a16:creationId xmlns:a16="http://schemas.microsoft.com/office/drawing/2014/main" xmlns="" id="{00000000-0008-0000-0700-000004000000}"/>
            </a:ext>
          </a:extLst>
        </xdr:cNvPr>
        <xdr:cNvSpPr txBox="1"/>
      </xdr:nvSpPr>
      <xdr:spPr>
        <a:xfrm>
          <a:off x="29367" y="6144130"/>
          <a:ext cx="5382757" cy="55323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ru-RU">
              <a:effectLst/>
            </a:rPr>
            <a:t>С 01.11.2023 прекращаются продажи программного продукта Сервер безопасности (СБ) </a:t>
          </a:r>
          <a:r>
            <a:rPr lang="en-US">
              <a:effectLst/>
            </a:rPr>
            <a:t>Dallas Lock </a:t>
          </a:r>
          <a:r>
            <a:rPr lang="ru-RU">
              <a:effectLst/>
            </a:rPr>
            <a:t>версий 8.0-К и 8.0-С в связи с тем, что развитие этого продукта заморожено. Техническое сопровождение пользователей будет осуществляться в соответствии с оплаченным уровнем технической поддержки. </a:t>
          </a:r>
        </a:p>
        <a:p>
          <a:pPr algn="just"/>
          <a:r>
            <a:rPr lang="ru-RU">
              <a:effectLst/>
            </a:rPr>
            <a:t>С 01.11.2023 вместо Серверов безопасности для целей централизованного управления необходимо приобретать Единый центр управления (ЕЦУ).</a:t>
          </a:r>
        </a:p>
        <a:p>
          <a:pPr algn="just"/>
          <a:r>
            <a:rPr lang="ru-RU">
              <a:effectLst/>
            </a:rPr>
            <a:t>С 01.11.2023 при оплате продления технической поддержки СБ </a:t>
          </a:r>
          <a:r>
            <a:rPr lang="en-US">
              <a:effectLst/>
            </a:rPr>
            <a:t>Dallas Lock </a:t>
          </a:r>
          <a:r>
            <a:rPr lang="ru-RU">
              <a:effectLst/>
            </a:rPr>
            <a:t>пользователям будет предоставлена лицензия (неисключительное право) на ЕЦУ </a:t>
          </a:r>
          <a:r>
            <a:rPr lang="en-US">
              <a:effectLst/>
            </a:rPr>
            <a:t>Dallas Lock</a:t>
          </a:r>
          <a:r>
            <a:rPr lang="ru-RU">
              <a:effectLst/>
            </a:rPr>
            <a:t> (обновление).</a:t>
          </a:r>
        </a:p>
        <a:p>
          <a:pPr algn="just"/>
          <a:r>
            <a:rPr lang="ru-RU">
              <a:effectLst/>
            </a:rPr>
            <a:t>ЕЦУ </a:t>
          </a:r>
          <a:r>
            <a:rPr lang="en-US">
              <a:effectLst/>
            </a:rPr>
            <a:t>Dallas Lock</a:t>
          </a:r>
          <a:r>
            <a:rPr lang="ru-RU">
              <a:effectLst/>
            </a:rPr>
            <a:t> – это современное сертифицированное на соответствие требованиям безопасности информации ФСТЭК России решение, которое находится в Едином реестре российских программ для ЭВМ и БД (№</a:t>
          </a:r>
          <a:r>
            <a:rPr lang="ru-RU" sz="1100">
              <a:solidFill>
                <a:schemeClr val="dk1"/>
              </a:solidFill>
              <a:effectLst/>
              <a:latin typeface="+mn-lt"/>
              <a:ea typeface="+mn-ea"/>
              <a:cs typeface="+mn-cs"/>
            </a:rPr>
            <a:t>11185 от 29.07.2021 г.</a:t>
          </a:r>
          <a:r>
            <a:rPr lang="ru-RU">
              <a:effectLst/>
            </a:rPr>
            <a:t>). </a:t>
          </a:r>
        </a:p>
        <a:p>
          <a:pPr algn="just"/>
          <a:r>
            <a:rPr lang="ru-RU">
              <a:effectLst/>
            </a:rPr>
            <a:t>ЕЦУ </a:t>
          </a:r>
          <a:r>
            <a:rPr lang="en-US">
              <a:effectLst/>
            </a:rPr>
            <a:t>Dallas Lock</a:t>
          </a:r>
          <a:r>
            <a:rPr lang="ru-RU">
              <a:effectLst/>
            </a:rPr>
            <a:t> – это не только замена устаревшего продукта СБ </a:t>
          </a:r>
          <a:r>
            <a:rPr lang="en-US">
              <a:effectLst/>
            </a:rPr>
            <a:t>Dallas Lock</a:t>
          </a:r>
          <a:r>
            <a:rPr lang="ru-RU">
              <a:effectLst/>
            </a:rPr>
            <a:t>, но и продукт, который имеет ряд значительных преимуществ перед СБ, в частности:</a:t>
          </a:r>
        </a:p>
        <a:p>
          <a:pPr lvl="0" algn="just"/>
          <a:r>
            <a:rPr lang="ru-RU" sz="1100">
              <a:solidFill>
                <a:schemeClr val="dk1"/>
              </a:solidFill>
              <a:effectLst/>
              <a:latin typeface="+mn-lt"/>
              <a:ea typeface="+mn-ea"/>
              <a:cs typeface="+mn-cs"/>
            </a:rPr>
            <a:t>ЕЦУ совместим с широким спектром операционных систем (ОС) от </a:t>
          </a:r>
          <a:r>
            <a:rPr lang="en-US" sz="1100">
              <a:solidFill>
                <a:schemeClr val="dk1"/>
              </a:solidFill>
              <a:effectLst/>
              <a:latin typeface="+mn-lt"/>
              <a:ea typeface="+mn-ea"/>
              <a:cs typeface="+mn-cs"/>
            </a:rPr>
            <a:t>Microsoft Windows </a:t>
          </a:r>
          <a:r>
            <a:rPr lang="ru-RU" sz="1100">
              <a:solidFill>
                <a:schemeClr val="dk1"/>
              </a:solidFill>
              <a:effectLst/>
              <a:latin typeface="+mn-lt"/>
              <a:ea typeface="+mn-ea"/>
              <a:cs typeface="+mn-cs"/>
            </a:rPr>
            <a:t>до сертифицированных российских ОС (СБ </a:t>
          </a:r>
          <a:r>
            <a:rPr lang="en-US" sz="1100">
              <a:solidFill>
                <a:schemeClr val="dk1"/>
              </a:solidFill>
              <a:effectLst/>
              <a:latin typeface="+mn-lt"/>
              <a:ea typeface="+mn-ea"/>
              <a:cs typeface="+mn-cs"/>
            </a:rPr>
            <a:t>Dallas Lock </a:t>
          </a:r>
          <a:r>
            <a:rPr lang="ru-RU" sz="1100">
              <a:solidFill>
                <a:schemeClr val="dk1"/>
              </a:solidFill>
              <a:effectLst/>
              <a:latin typeface="+mn-lt"/>
              <a:ea typeface="+mn-ea"/>
              <a:cs typeface="+mn-cs"/>
            </a:rPr>
            <a:t>совместим только с ОС семейства </a:t>
          </a:r>
          <a:r>
            <a:rPr lang="en-US" sz="1100">
              <a:solidFill>
                <a:schemeClr val="dk1"/>
              </a:solidFill>
              <a:effectLst/>
              <a:latin typeface="+mn-lt"/>
              <a:ea typeface="+mn-ea"/>
              <a:cs typeface="+mn-cs"/>
            </a:rPr>
            <a:t>Microsoft Windows</a:t>
          </a:r>
          <a:r>
            <a:rPr lang="ru-RU" sz="1100">
              <a:solidFill>
                <a:schemeClr val="dk1"/>
              </a:solidFill>
              <a:effectLst/>
              <a:latin typeface="+mn-lt"/>
              <a:ea typeface="+mn-ea"/>
              <a:cs typeface="+mn-cs"/>
            </a:rPr>
            <a:t>);</a:t>
          </a:r>
        </a:p>
        <a:p>
          <a:pPr lvl="0" algn="just"/>
          <a:r>
            <a:rPr lang="ru-RU" sz="1100">
              <a:solidFill>
                <a:schemeClr val="dk1"/>
              </a:solidFill>
              <a:effectLst/>
              <a:latin typeface="+mn-lt"/>
              <a:ea typeface="+mn-ea"/>
              <a:cs typeface="+mn-cs"/>
            </a:rPr>
            <a:t>ЕЦУ позволяет управлять не только различными СЗИ  </a:t>
          </a:r>
          <a:r>
            <a:rPr lang="en-US" sz="1100">
              <a:solidFill>
                <a:schemeClr val="dk1"/>
              </a:solidFill>
              <a:effectLst/>
              <a:latin typeface="+mn-lt"/>
              <a:ea typeface="+mn-ea"/>
              <a:cs typeface="+mn-cs"/>
            </a:rPr>
            <a:t>Dallas Lock</a:t>
          </a:r>
          <a:r>
            <a:rPr lang="ru-RU" sz="1100">
              <a:solidFill>
                <a:schemeClr val="dk1"/>
              </a:solidFill>
              <a:effectLst/>
              <a:latin typeface="+mn-lt"/>
              <a:ea typeface="+mn-ea"/>
              <a:cs typeface="+mn-cs"/>
            </a:rPr>
            <a:t>, но также АРМами и серверами, на которых не установлены СЗИ </a:t>
          </a:r>
          <a:r>
            <a:rPr lang="en-US" sz="1100">
              <a:solidFill>
                <a:schemeClr val="dk1"/>
              </a:solidFill>
              <a:effectLst/>
              <a:latin typeface="+mn-lt"/>
              <a:ea typeface="+mn-ea"/>
              <a:cs typeface="+mn-cs"/>
            </a:rPr>
            <a:t>Dallas Lock</a:t>
          </a:r>
          <a:r>
            <a:rPr lang="ru-RU" sz="1100">
              <a:solidFill>
                <a:schemeClr val="dk1"/>
              </a:solidFill>
              <a:effectLst/>
              <a:latin typeface="+mn-lt"/>
              <a:ea typeface="+mn-ea"/>
              <a:cs typeface="+mn-cs"/>
            </a:rPr>
            <a:t> (через Агента ЕЦУ для ОС </a:t>
          </a:r>
          <a:r>
            <a:rPr lang="en-US" sz="1100">
              <a:solidFill>
                <a:schemeClr val="dk1"/>
              </a:solidFill>
              <a:effectLst/>
              <a:latin typeface="+mn-lt"/>
              <a:ea typeface="+mn-ea"/>
              <a:cs typeface="+mn-cs"/>
            </a:rPr>
            <a:t>Windows </a:t>
          </a:r>
          <a:r>
            <a:rPr lang="ru-RU" sz="1100">
              <a:solidFill>
                <a:schemeClr val="dk1"/>
              </a:solidFill>
              <a:effectLst/>
              <a:latin typeface="+mn-lt"/>
              <a:ea typeface="+mn-ea"/>
              <a:cs typeface="+mn-cs"/>
            </a:rPr>
            <a:t>и </a:t>
          </a:r>
          <a:r>
            <a:rPr lang="en-US" sz="1100">
              <a:solidFill>
                <a:schemeClr val="dk1"/>
              </a:solidFill>
              <a:effectLst/>
              <a:latin typeface="+mn-lt"/>
              <a:ea typeface="+mn-ea"/>
              <a:cs typeface="+mn-cs"/>
            </a:rPr>
            <a:t>Linux</a:t>
          </a:r>
          <a:r>
            <a:rPr lang="ru-RU" sz="1100">
              <a:solidFill>
                <a:schemeClr val="dk1"/>
              </a:solidFill>
              <a:effectLst/>
              <a:latin typeface="+mn-lt"/>
              <a:ea typeface="+mn-ea"/>
              <a:cs typeface="+mn-cs"/>
            </a:rPr>
            <a:t>), кроме того ЕЦУ позволяет контролировать сетевое оборудование (СБ </a:t>
          </a:r>
          <a:r>
            <a:rPr lang="en-US" sz="1100">
              <a:solidFill>
                <a:schemeClr val="dk1"/>
              </a:solidFill>
              <a:effectLst/>
              <a:latin typeface="+mn-lt"/>
              <a:ea typeface="+mn-ea"/>
              <a:cs typeface="+mn-cs"/>
            </a:rPr>
            <a:t>Dallas Lock </a:t>
          </a:r>
          <a:r>
            <a:rPr lang="ru-RU" sz="1100">
              <a:solidFill>
                <a:schemeClr val="dk1"/>
              </a:solidFill>
              <a:effectLst/>
              <a:latin typeface="+mn-lt"/>
              <a:ea typeface="+mn-ea"/>
              <a:cs typeface="+mn-cs"/>
            </a:rPr>
            <a:t>– управляет только различными СЗИ </a:t>
          </a:r>
          <a:r>
            <a:rPr lang="en-US" sz="1100">
              <a:solidFill>
                <a:schemeClr val="dk1"/>
              </a:solidFill>
              <a:effectLst/>
              <a:latin typeface="+mn-lt"/>
              <a:ea typeface="+mn-ea"/>
              <a:cs typeface="+mn-cs"/>
            </a:rPr>
            <a:t>Dallas Lock</a:t>
          </a:r>
          <a:r>
            <a:rPr lang="ru-RU" sz="1100">
              <a:solidFill>
                <a:schemeClr val="dk1"/>
              </a:solidFill>
              <a:effectLst/>
              <a:latin typeface="+mn-lt"/>
              <a:ea typeface="+mn-ea"/>
              <a:cs typeface="+mn-cs"/>
            </a:rPr>
            <a:t>);</a:t>
          </a:r>
        </a:p>
        <a:p>
          <a:pPr lvl="0" algn="just"/>
          <a:r>
            <a:rPr lang="ru-RU" sz="1100">
              <a:solidFill>
                <a:schemeClr val="dk1"/>
              </a:solidFill>
              <a:effectLst/>
              <a:latin typeface="+mn-lt"/>
              <a:ea typeface="+mn-ea"/>
              <a:cs typeface="+mn-cs"/>
            </a:rPr>
            <a:t>ЕЦУ обеспечивает возможность безопасного доступа к удаленному АРМ (за пределами периметра организации) для администрирования (в СБ </a:t>
          </a:r>
          <a:r>
            <a:rPr lang="en-US" sz="1100">
              <a:solidFill>
                <a:schemeClr val="dk1"/>
              </a:solidFill>
              <a:effectLst/>
              <a:latin typeface="+mn-lt"/>
              <a:ea typeface="+mn-ea"/>
              <a:cs typeface="+mn-cs"/>
            </a:rPr>
            <a:t>Dallas Lock </a:t>
          </a:r>
          <a:r>
            <a:rPr lang="ru-RU" sz="1100">
              <a:solidFill>
                <a:schemeClr val="dk1"/>
              </a:solidFill>
              <a:effectLst/>
              <a:latin typeface="+mn-lt"/>
              <a:ea typeface="+mn-ea"/>
              <a:cs typeface="+mn-cs"/>
            </a:rPr>
            <a:t>такие механизмы отсутствуют);</a:t>
          </a:r>
        </a:p>
        <a:p>
          <a:pPr lvl="0" algn="just"/>
          <a:r>
            <a:rPr lang="ru-RU" sz="1100">
              <a:solidFill>
                <a:schemeClr val="dk1"/>
              </a:solidFill>
              <a:effectLst/>
              <a:latin typeface="+mn-lt"/>
              <a:ea typeface="+mn-ea"/>
              <a:cs typeface="+mn-cs"/>
            </a:rPr>
            <a:t>ЕЦУ сертифицирован в составе СЗИ НСД </a:t>
          </a:r>
          <a:r>
            <a:rPr lang="en-US" sz="1100">
              <a:solidFill>
                <a:schemeClr val="dk1"/>
              </a:solidFill>
              <a:effectLst/>
              <a:latin typeface="+mn-lt"/>
              <a:ea typeface="+mn-ea"/>
              <a:cs typeface="+mn-cs"/>
            </a:rPr>
            <a:t>Dallas Lock </a:t>
          </a:r>
          <a:r>
            <a:rPr lang="ru-RU" sz="1100">
              <a:solidFill>
                <a:schemeClr val="dk1"/>
              </a:solidFill>
              <a:effectLst/>
              <a:latin typeface="+mn-lt"/>
              <a:ea typeface="+mn-ea"/>
              <a:cs typeface="+mn-cs"/>
            </a:rPr>
            <a:t>версий 8.0-К и 8.0-С , СЗИ НСД </a:t>
          </a:r>
          <a:r>
            <a:rPr lang="en-US" sz="1100">
              <a:solidFill>
                <a:schemeClr val="dk1"/>
              </a:solidFill>
              <a:effectLst/>
              <a:latin typeface="+mn-lt"/>
              <a:ea typeface="+mn-ea"/>
              <a:cs typeface="+mn-cs"/>
            </a:rPr>
            <a:t>Dallas Lock Linux</a:t>
          </a:r>
          <a:r>
            <a:rPr lang="ru-RU" sz="1100">
              <a:solidFill>
                <a:schemeClr val="dk1"/>
              </a:solidFill>
              <a:effectLst/>
              <a:latin typeface="+mn-lt"/>
              <a:ea typeface="+mn-ea"/>
              <a:cs typeface="+mn-cs"/>
            </a:rPr>
            <a:t>, СДЗ </a:t>
          </a:r>
          <a:r>
            <a:rPr lang="en-US" sz="1100">
              <a:solidFill>
                <a:schemeClr val="dk1"/>
              </a:solidFill>
              <a:effectLst/>
              <a:latin typeface="+mn-lt"/>
              <a:ea typeface="+mn-ea"/>
              <a:cs typeface="+mn-cs"/>
            </a:rPr>
            <a:t>Dallas Lock </a:t>
          </a:r>
          <a:r>
            <a:rPr lang="ru-RU" sz="1100">
              <a:solidFill>
                <a:schemeClr val="dk1"/>
              </a:solidFill>
              <a:effectLst/>
              <a:latin typeface="+mn-lt"/>
              <a:ea typeface="+mn-ea"/>
              <a:cs typeface="+mn-cs"/>
            </a:rPr>
            <a:t>уровня платы расширения, находится на сертификации в составе СДЗ </a:t>
          </a:r>
          <a:r>
            <a:rPr lang="en-US" sz="1100">
              <a:solidFill>
                <a:schemeClr val="dk1"/>
              </a:solidFill>
              <a:effectLst/>
              <a:latin typeface="+mn-lt"/>
              <a:ea typeface="+mn-ea"/>
              <a:cs typeface="+mn-cs"/>
            </a:rPr>
            <a:t>Dallas Lock </a:t>
          </a:r>
          <a:r>
            <a:rPr lang="ru-RU" sz="1100">
              <a:solidFill>
                <a:schemeClr val="dk1"/>
              </a:solidFill>
              <a:effectLst/>
              <a:latin typeface="+mn-lt"/>
              <a:ea typeface="+mn-ea"/>
              <a:cs typeface="+mn-cs"/>
            </a:rPr>
            <a:t>уровня </a:t>
          </a:r>
          <a:r>
            <a:rPr lang="en-US" sz="1100">
              <a:solidFill>
                <a:schemeClr val="dk1"/>
              </a:solidFill>
              <a:effectLst/>
              <a:latin typeface="+mn-lt"/>
              <a:ea typeface="+mn-ea"/>
              <a:cs typeface="+mn-cs"/>
            </a:rPr>
            <a:t>BIOS</a:t>
          </a:r>
          <a:r>
            <a:rPr lang="ru-RU" sz="1100">
              <a:solidFill>
                <a:schemeClr val="dk1"/>
              </a:solidFill>
              <a:effectLst/>
              <a:latin typeface="+mn-lt"/>
              <a:ea typeface="+mn-ea"/>
              <a:cs typeface="+mn-cs"/>
            </a:rPr>
            <a:t> (СБ </a:t>
          </a:r>
          <a:r>
            <a:rPr lang="en-US" sz="1100">
              <a:solidFill>
                <a:schemeClr val="dk1"/>
              </a:solidFill>
              <a:effectLst/>
              <a:latin typeface="+mn-lt"/>
              <a:ea typeface="+mn-ea"/>
              <a:cs typeface="+mn-cs"/>
            </a:rPr>
            <a:t>Dallas Lock </a:t>
          </a:r>
          <a:r>
            <a:rPr lang="ru-RU" sz="1100">
              <a:solidFill>
                <a:schemeClr val="dk1"/>
              </a:solidFill>
              <a:effectLst/>
              <a:latin typeface="+mn-lt"/>
              <a:ea typeface="+mn-ea"/>
              <a:cs typeface="+mn-cs"/>
            </a:rPr>
            <a:t>сертифицирован только в составе СЗИ НСД </a:t>
          </a:r>
          <a:r>
            <a:rPr lang="en-US" sz="1100">
              <a:solidFill>
                <a:schemeClr val="dk1"/>
              </a:solidFill>
              <a:effectLst/>
              <a:latin typeface="+mn-lt"/>
              <a:ea typeface="+mn-ea"/>
              <a:cs typeface="+mn-cs"/>
            </a:rPr>
            <a:t>Dallas Lock</a:t>
          </a:r>
          <a:r>
            <a:rPr lang="ru-RU" sz="1100">
              <a:solidFill>
                <a:schemeClr val="dk1"/>
              </a:solidFill>
              <a:effectLst/>
              <a:latin typeface="+mn-lt"/>
              <a:ea typeface="+mn-ea"/>
              <a:cs typeface="+mn-cs"/>
            </a:rPr>
            <a:t>).</a:t>
          </a:r>
        </a:p>
        <a:p>
          <a:pPr algn="just"/>
          <a:r>
            <a:rPr lang="ru-RU" sz="1100">
              <a:solidFill>
                <a:schemeClr val="dk1"/>
              </a:solidFill>
              <a:effectLst/>
              <a:latin typeface="+mn-lt"/>
              <a:ea typeface="+mn-ea"/>
              <a:cs typeface="+mn-cs"/>
            </a:rPr>
            <a:t>Обращаем внимание, что ЕЦУ </a:t>
          </a:r>
          <a:r>
            <a:rPr lang="en-US" sz="1100">
              <a:solidFill>
                <a:schemeClr val="dk1"/>
              </a:solidFill>
              <a:effectLst/>
              <a:latin typeface="+mn-lt"/>
              <a:ea typeface="+mn-ea"/>
              <a:cs typeface="+mn-cs"/>
            </a:rPr>
            <a:t>Dallas Lock </a:t>
          </a:r>
          <a:r>
            <a:rPr lang="ru-RU" sz="1100">
              <a:solidFill>
                <a:schemeClr val="dk1"/>
              </a:solidFill>
              <a:effectLst/>
              <a:latin typeface="+mn-lt"/>
              <a:ea typeface="+mn-ea"/>
              <a:cs typeface="+mn-cs"/>
            </a:rPr>
            <a:t>лицензируется не только по количеству контролируемых АРМ с установленными СЗИ </a:t>
          </a:r>
          <a:r>
            <a:rPr lang="en-US" sz="1100">
              <a:solidFill>
                <a:schemeClr val="dk1"/>
              </a:solidFill>
              <a:effectLst/>
              <a:latin typeface="+mn-lt"/>
              <a:ea typeface="+mn-ea"/>
              <a:cs typeface="+mn-cs"/>
            </a:rPr>
            <a:t>Dallas Lock</a:t>
          </a:r>
          <a:r>
            <a:rPr lang="ru-RU" sz="1100">
              <a:solidFill>
                <a:schemeClr val="dk1"/>
              </a:solidFill>
              <a:effectLst/>
              <a:latin typeface="+mn-lt"/>
              <a:ea typeface="+mn-ea"/>
              <a:cs typeface="+mn-cs"/>
            </a:rPr>
            <a:t> или Агентами ЕЦУ, а также по количеству сетевых устройств.</a:t>
          </a:r>
        </a:p>
        <a:p>
          <a:pPr algn="just"/>
          <a:r>
            <a:rPr lang="ru-RU" sz="1100" b="1">
              <a:solidFill>
                <a:schemeClr val="dk1"/>
              </a:solidFill>
              <a:effectLst/>
              <a:latin typeface="+mn-lt"/>
              <a:ea typeface="+mn-ea"/>
              <a:cs typeface="+mn-cs"/>
            </a:rPr>
            <a:t> </a:t>
          </a:r>
          <a:endParaRPr lang="ru-RU" sz="1100">
            <a:solidFill>
              <a:schemeClr val="dk1"/>
            </a:solidFill>
            <a:effectLst/>
            <a:latin typeface="+mn-lt"/>
            <a:ea typeface="+mn-ea"/>
            <a:cs typeface="+mn-cs"/>
          </a:endParaRPr>
        </a:p>
      </xdr:txBody>
    </xdr:sp>
    <xdr:clientData/>
  </xdr:twoCellAnchor>
  <xdr:twoCellAnchor>
    <xdr:from>
      <xdr:col>2</xdr:col>
      <xdr:colOff>3677186</xdr:colOff>
      <xdr:row>21</xdr:row>
      <xdr:rowOff>48129</xdr:rowOff>
    </xdr:from>
    <xdr:to>
      <xdr:col>13</xdr:col>
      <xdr:colOff>2</xdr:colOff>
      <xdr:row>52</xdr:row>
      <xdr:rowOff>112058</xdr:rowOff>
    </xdr:to>
    <xdr:sp macro="" textlink="">
      <xdr:nvSpPr>
        <xdr:cNvPr id="5" name="TextBox 4">
          <a:extLst>
            <a:ext uri="{FF2B5EF4-FFF2-40B4-BE49-F238E27FC236}">
              <a16:creationId xmlns:a16="http://schemas.microsoft.com/office/drawing/2014/main" xmlns="" id="{00000000-0008-0000-0700-000005000000}"/>
            </a:ext>
          </a:extLst>
        </xdr:cNvPr>
        <xdr:cNvSpPr txBox="1"/>
      </xdr:nvSpPr>
      <xdr:spPr>
        <a:xfrm>
          <a:off x="5492539" y="6144129"/>
          <a:ext cx="6733081" cy="596942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lnSpc>
              <a:spcPct val="115000"/>
            </a:lnSpc>
            <a:spcAft>
              <a:spcPts val="0"/>
            </a:spcAft>
          </a:pPr>
          <a:r>
            <a:rPr lang="ru-RU" sz="1100" b="1">
              <a:solidFill>
                <a:srgbClr val="000000"/>
              </a:solidFill>
              <a:effectLst/>
              <a:latin typeface="+mn-lt"/>
              <a:ea typeface="Calibri"/>
              <a:cs typeface="Times New Roman"/>
            </a:rPr>
            <a:t>Техническая поддержка</a:t>
          </a:r>
        </a:p>
        <a:p>
          <a:pPr marL="0" marR="0" lvl="0" indent="0" algn="just" defTabSz="914400" eaLnBrk="1" fontAlgn="auto" latinLnBrk="0" hangingPunct="1">
            <a:lnSpc>
              <a:spcPct val="115000"/>
            </a:lnSpc>
            <a:spcBef>
              <a:spcPts val="0"/>
            </a:spcBef>
            <a:spcAft>
              <a:spcPts val="0"/>
            </a:spcAft>
            <a:buClrTx/>
            <a:buSzTx/>
            <a:buFontTx/>
            <a:buNone/>
            <a:tabLst/>
            <a:defRPr/>
          </a:pPr>
          <a:r>
            <a:rPr lang="ru-RU" sz="1100" b="0" i="0" baseline="0">
              <a:solidFill>
                <a:schemeClr val="dk1"/>
              </a:solidFill>
              <a:effectLst/>
              <a:latin typeface="+mn-lt"/>
              <a:ea typeface="+mn-ea"/>
              <a:cs typeface="+mn-cs"/>
            </a:rPr>
            <a:t>При первичном приобретении гарантийное сопровождение (основной пакет) в течение 1 года включено в стоимость (окончание артикула </a:t>
          </a:r>
          <a:r>
            <a:rPr lang="en-US" sz="1100" b="1" i="0" baseline="0">
              <a:solidFill>
                <a:schemeClr val="dk1"/>
              </a:solidFill>
              <a:effectLst/>
              <a:latin typeface="+mn-lt"/>
              <a:ea typeface="+mn-ea"/>
              <a:cs typeface="+mn-cs"/>
            </a:rPr>
            <a:t>z = 12M</a:t>
          </a:r>
          <a:r>
            <a:rPr lang="ru-RU" sz="1100" b="0" i="0" baseline="0">
              <a:solidFill>
                <a:schemeClr val="dk1"/>
              </a:solidFill>
              <a:effectLst/>
              <a:latin typeface="+mn-lt"/>
              <a:ea typeface="+mn-ea"/>
              <a:cs typeface="+mn-cs"/>
            </a:rPr>
            <a:t>).</a:t>
          </a:r>
          <a:r>
            <a:rPr lang="en-US" sz="1100" b="0" i="0" baseline="0">
              <a:solidFill>
                <a:schemeClr val="dk1"/>
              </a:solidFill>
              <a:effectLst/>
              <a:latin typeface="+mn-lt"/>
              <a:ea typeface="+mn-ea"/>
              <a:cs typeface="+mn-cs"/>
            </a:rPr>
            <a:t> </a:t>
          </a:r>
          <a:r>
            <a:rPr lang="ru-RU" sz="1100" b="0" i="0" baseline="0">
              <a:solidFill>
                <a:schemeClr val="dk1"/>
              </a:solidFill>
              <a:effectLst/>
              <a:latin typeface="+mn-lt"/>
              <a:ea typeface="+mn-ea"/>
              <a:cs typeface="+mn-cs"/>
            </a:rPr>
            <a:t>В случае приобретения лицензий с гарантийным сопровождением (основной пакет) на 3 года, стоимость лицензии умножается на коэффициент </a:t>
          </a:r>
          <a:r>
            <a:rPr lang="ru-RU" sz="1100" b="1" i="0" baseline="0">
              <a:solidFill>
                <a:schemeClr val="dk1"/>
              </a:solidFill>
              <a:effectLst/>
              <a:latin typeface="+mn-lt"/>
              <a:ea typeface="+mn-ea"/>
              <a:cs typeface="+mn-cs"/>
            </a:rPr>
            <a:t>1,35</a:t>
          </a:r>
          <a:r>
            <a:rPr lang="ru-RU" sz="1100" b="0" i="0" baseline="0">
              <a:solidFill>
                <a:schemeClr val="dk1"/>
              </a:solidFill>
              <a:effectLst/>
              <a:latin typeface="+mn-lt"/>
              <a:ea typeface="+mn-ea"/>
              <a:cs typeface="+mn-cs"/>
            </a:rPr>
            <a:t> (</a:t>
          </a:r>
          <a:r>
            <a:rPr lang="en-US" sz="1100" b="1" i="0" baseline="0">
              <a:solidFill>
                <a:schemeClr val="dk1"/>
              </a:solidFill>
              <a:effectLst/>
              <a:latin typeface="+mn-lt"/>
              <a:ea typeface="+mn-ea"/>
              <a:cs typeface="+mn-cs"/>
            </a:rPr>
            <a:t>z = 36M</a:t>
          </a:r>
          <a:r>
            <a:rPr lang="ru-RU" sz="1100" b="0" i="0" baseline="0">
              <a:solidFill>
                <a:schemeClr val="dk1"/>
              </a:solidFill>
              <a:effectLst/>
              <a:latin typeface="+mn-lt"/>
              <a:ea typeface="+mn-ea"/>
              <a:cs typeface="+mn-cs"/>
            </a:rPr>
            <a:t>). При первичном приобретении с техническим сопровождением расширенного пакета «24х7» окончания артикулов </a:t>
          </a:r>
          <a:r>
            <a:rPr lang="en-US" sz="1100" b="1" i="0" baseline="0">
              <a:solidFill>
                <a:schemeClr val="dk1"/>
              </a:solidFill>
              <a:effectLst/>
              <a:latin typeface="+mn-lt"/>
              <a:ea typeface="+mn-ea"/>
              <a:cs typeface="+mn-cs"/>
            </a:rPr>
            <a:t>12M</a:t>
          </a:r>
          <a:r>
            <a:rPr lang="en-US" sz="1100" b="0" i="0" baseline="0">
              <a:solidFill>
                <a:schemeClr val="dk1"/>
              </a:solidFill>
              <a:effectLst/>
              <a:latin typeface="+mn-lt"/>
              <a:ea typeface="+mn-ea"/>
              <a:cs typeface="+mn-cs"/>
            </a:rPr>
            <a:t>, </a:t>
          </a:r>
          <a:r>
            <a:rPr lang="en-US" sz="1100" b="1" i="0" baseline="0">
              <a:solidFill>
                <a:schemeClr val="dk1"/>
              </a:solidFill>
              <a:effectLst/>
              <a:latin typeface="+mn-lt"/>
              <a:ea typeface="+mn-ea"/>
              <a:cs typeface="+mn-cs"/>
            </a:rPr>
            <a:t>36M</a:t>
          </a:r>
          <a:r>
            <a:rPr lang="ru-RU" sz="1100" b="0" i="0" baseline="0">
              <a:solidFill>
                <a:schemeClr val="dk1"/>
              </a:solidFill>
              <a:effectLst/>
              <a:latin typeface="+mn-lt"/>
              <a:ea typeface="+mn-ea"/>
              <a:cs typeface="+mn-cs"/>
            </a:rPr>
            <a:t> заменяются на </a:t>
          </a:r>
          <a:r>
            <a:rPr lang="en-US" sz="1100" b="1" i="0" baseline="0">
              <a:solidFill>
                <a:schemeClr val="dk1"/>
              </a:solidFill>
              <a:effectLst/>
              <a:latin typeface="+mn-lt"/>
              <a:ea typeface="+mn-ea"/>
              <a:cs typeface="+mn-cs"/>
            </a:rPr>
            <a:t>12M247</a:t>
          </a:r>
          <a:r>
            <a:rPr lang="ru-RU" sz="1100" b="0" i="0" baseline="0">
              <a:solidFill>
                <a:schemeClr val="dk1"/>
              </a:solidFill>
              <a:effectLst/>
              <a:latin typeface="+mn-lt"/>
              <a:ea typeface="+mn-ea"/>
              <a:cs typeface="+mn-cs"/>
            </a:rPr>
            <a:t>, </a:t>
          </a:r>
          <a:r>
            <a:rPr lang="en-US" sz="1100" b="1" i="0" baseline="0">
              <a:solidFill>
                <a:schemeClr val="dk1"/>
              </a:solidFill>
              <a:effectLst/>
              <a:latin typeface="+mn-lt"/>
              <a:ea typeface="+mn-ea"/>
              <a:cs typeface="+mn-cs"/>
            </a:rPr>
            <a:t>36M247</a:t>
          </a:r>
          <a:r>
            <a:rPr lang="en-US" sz="1100" b="0" i="0" baseline="0">
              <a:solidFill>
                <a:schemeClr val="dk1"/>
              </a:solidFill>
              <a:effectLst/>
              <a:latin typeface="+mn-lt"/>
              <a:ea typeface="+mn-ea"/>
              <a:cs typeface="+mn-cs"/>
            </a:rPr>
            <a:t> </a:t>
          </a:r>
          <a:r>
            <a:rPr lang="ru-RU" sz="1100" b="0" i="0" baseline="0">
              <a:solidFill>
                <a:schemeClr val="dk1"/>
              </a:solidFill>
              <a:effectLst/>
              <a:latin typeface="+mn-lt"/>
              <a:ea typeface="+mn-ea"/>
              <a:cs typeface="+mn-cs"/>
            </a:rPr>
            <a:t>соответственно.</a:t>
          </a:r>
          <a:endParaRPr lang="ru-RU">
            <a:effectLst/>
          </a:endParaRPr>
        </a:p>
        <a:p>
          <a:r>
            <a:rPr lang="ru-RU" sz="1100" b="0" i="0" baseline="0">
              <a:solidFill>
                <a:schemeClr val="dk1"/>
              </a:solidFill>
              <a:effectLst/>
              <a:latin typeface="+mn-lt"/>
              <a:ea typeface="+mn-ea"/>
              <a:cs typeface="+mn-cs"/>
            </a:rPr>
            <a:t>Продление технического сопровождения оформляется в виде сертификата на код активации технической поддержки. </a:t>
          </a:r>
          <a:r>
            <a:rPr lang="ru-RU" sz="1100">
              <a:solidFill>
                <a:schemeClr val="dk1"/>
              </a:solidFill>
              <a:effectLst/>
              <a:latin typeface="+mn-lt"/>
              <a:ea typeface="+mn-ea"/>
              <a:cs typeface="+mn-cs"/>
            </a:rPr>
            <a:t>Сертификат передается по УПД или товарной накладной по форме ТОРГ-12 с оформлением счета-фактуры.</a:t>
          </a:r>
          <a:endParaRPr lang="ru-RU">
            <a:effectLst/>
          </a:endParaRPr>
        </a:p>
        <a:p>
          <a:pPr algn="just"/>
          <a:r>
            <a:rPr lang="ru-RU" sz="1100" b="0" i="0" baseline="0">
              <a:solidFill>
                <a:schemeClr val="dk1"/>
              </a:solidFill>
              <a:effectLst/>
              <a:latin typeface="+mn-lt"/>
              <a:ea typeface="+mn-ea"/>
              <a:cs typeface="+mn-cs"/>
            </a:rPr>
            <a:t>Стоимость последующего технического сопровождения (основной пакет) составляет 20% (15% для лицензий с артикулом </a:t>
          </a:r>
          <a:r>
            <a:rPr lang="en-US" sz="1100" b="0" i="0" baseline="0">
              <a:solidFill>
                <a:schemeClr val="dk1"/>
              </a:solidFill>
              <a:effectLst/>
              <a:latin typeface="+mn-lt"/>
              <a:ea typeface="+mn-ea"/>
              <a:cs typeface="+mn-cs"/>
            </a:rPr>
            <a:t>*</a:t>
          </a:r>
          <a:r>
            <a:rPr lang="ru-RU" sz="1100" b="0" i="0" baseline="0">
              <a:solidFill>
                <a:schemeClr val="dk1"/>
              </a:solidFill>
              <a:effectLst/>
              <a:latin typeface="+mn-lt"/>
              <a:ea typeface="+mn-ea"/>
              <a:cs typeface="+mn-cs"/>
            </a:rPr>
            <a:t>.36</a:t>
          </a:r>
          <a:r>
            <a:rPr lang="en-US" sz="1100" b="0" i="0" baseline="0">
              <a:solidFill>
                <a:schemeClr val="dk1"/>
              </a:solidFill>
              <a:effectLst/>
              <a:latin typeface="+mn-lt"/>
              <a:ea typeface="+mn-ea"/>
              <a:cs typeface="+mn-cs"/>
            </a:rPr>
            <a:t>M</a:t>
          </a:r>
          <a:r>
            <a:rPr lang="ru-RU" sz="1100" b="0" i="0" baseline="0">
              <a:solidFill>
                <a:schemeClr val="dk1"/>
              </a:solidFill>
              <a:effectLst/>
              <a:latin typeface="+mn-lt"/>
              <a:ea typeface="+mn-ea"/>
              <a:cs typeface="+mn-cs"/>
            </a:rPr>
            <a:t>) от стоимости лицензий в год. При оплате технического сопровождения (основной пакет) вперед на 3 года действует скидка – стоимость продления составит 55% (40% для лицензий с артикулом </a:t>
          </a:r>
          <a:r>
            <a:rPr lang="en-US" sz="1100" b="0" i="0" baseline="0">
              <a:solidFill>
                <a:schemeClr val="dk1"/>
              </a:solidFill>
              <a:effectLst/>
              <a:latin typeface="+mn-lt"/>
              <a:ea typeface="+mn-ea"/>
              <a:cs typeface="+mn-cs"/>
            </a:rPr>
            <a:t>*</a:t>
          </a:r>
          <a:r>
            <a:rPr lang="ru-RU" sz="1100" b="0" i="0" baseline="0">
              <a:solidFill>
                <a:schemeClr val="dk1"/>
              </a:solidFill>
              <a:effectLst/>
              <a:latin typeface="+mn-lt"/>
              <a:ea typeface="+mn-ea"/>
              <a:cs typeface="+mn-cs"/>
            </a:rPr>
            <a:t>.36</a:t>
          </a:r>
          <a:r>
            <a:rPr lang="en-US" sz="1100" b="0" i="0" baseline="0">
              <a:solidFill>
                <a:schemeClr val="dk1"/>
              </a:solidFill>
              <a:effectLst/>
              <a:latin typeface="+mn-lt"/>
              <a:ea typeface="+mn-ea"/>
              <a:cs typeface="+mn-cs"/>
            </a:rPr>
            <a:t>M</a:t>
          </a:r>
          <a:r>
            <a:rPr lang="ru-RU" sz="1100" b="0" i="0" baseline="0">
              <a:solidFill>
                <a:schemeClr val="dk1"/>
              </a:solidFill>
              <a:effectLst/>
              <a:latin typeface="+mn-lt"/>
              <a:ea typeface="+mn-ea"/>
              <a:cs typeface="+mn-cs"/>
            </a:rPr>
            <a:t>) от розничной стоимости лицензий. Стоимость последующего технического сопровождения (расширенный пакет «24х7») составляет 30% (22% для лицензий с артикулом </a:t>
          </a:r>
          <a:r>
            <a:rPr lang="en-US" sz="1100" b="0" i="0" baseline="0">
              <a:solidFill>
                <a:schemeClr val="dk1"/>
              </a:solidFill>
              <a:effectLst/>
              <a:latin typeface="+mn-lt"/>
              <a:ea typeface="+mn-ea"/>
              <a:cs typeface="+mn-cs"/>
            </a:rPr>
            <a:t>*</a:t>
          </a:r>
          <a:r>
            <a:rPr lang="ru-RU" sz="1100" b="0" i="0" baseline="0">
              <a:solidFill>
                <a:schemeClr val="dk1"/>
              </a:solidFill>
              <a:effectLst/>
              <a:latin typeface="+mn-lt"/>
              <a:ea typeface="+mn-ea"/>
              <a:cs typeface="+mn-cs"/>
            </a:rPr>
            <a:t>.36</a:t>
          </a:r>
          <a:r>
            <a:rPr lang="en-US" sz="1100" b="0" i="0" baseline="0">
              <a:solidFill>
                <a:schemeClr val="dk1"/>
              </a:solidFill>
              <a:effectLst/>
              <a:latin typeface="+mn-lt"/>
              <a:ea typeface="+mn-ea"/>
              <a:cs typeface="+mn-cs"/>
            </a:rPr>
            <a:t>M</a:t>
          </a:r>
          <a:r>
            <a:rPr lang="ru-RU" sz="1100" b="0" i="0" baseline="0">
              <a:solidFill>
                <a:schemeClr val="dk1"/>
              </a:solidFill>
              <a:effectLst/>
              <a:latin typeface="+mn-lt"/>
              <a:ea typeface="+mn-ea"/>
              <a:cs typeface="+mn-cs"/>
            </a:rPr>
            <a:t>) от стоимости лицензий в год. При оплате технического сопровождения (расширенный пакет «24х7») вперед на 3 года действует скидка – стоимость продления составит 80% (60% для лицензий с артикулом </a:t>
          </a:r>
          <a:r>
            <a:rPr lang="en-US" sz="1100" b="0" i="0" baseline="0">
              <a:solidFill>
                <a:schemeClr val="dk1"/>
              </a:solidFill>
              <a:effectLst/>
              <a:latin typeface="+mn-lt"/>
              <a:ea typeface="+mn-ea"/>
              <a:cs typeface="+mn-cs"/>
            </a:rPr>
            <a:t>*</a:t>
          </a:r>
          <a:r>
            <a:rPr lang="ru-RU" sz="1100" b="0" i="0" baseline="0">
              <a:solidFill>
                <a:schemeClr val="dk1"/>
              </a:solidFill>
              <a:effectLst/>
              <a:latin typeface="+mn-lt"/>
              <a:ea typeface="+mn-ea"/>
              <a:cs typeface="+mn-cs"/>
            </a:rPr>
            <a:t>.36</a:t>
          </a:r>
          <a:r>
            <a:rPr lang="en-US" sz="1100" b="0" i="0" baseline="0">
              <a:solidFill>
                <a:schemeClr val="dk1"/>
              </a:solidFill>
              <a:effectLst/>
              <a:latin typeface="+mn-lt"/>
              <a:ea typeface="+mn-ea"/>
              <a:cs typeface="+mn-cs"/>
            </a:rPr>
            <a:t>M</a:t>
          </a:r>
          <a:r>
            <a:rPr lang="ru-RU" sz="1100" b="0" i="0" baseline="0">
              <a:solidFill>
                <a:schemeClr val="dk1"/>
              </a:solidFill>
              <a:effectLst/>
              <a:latin typeface="+mn-lt"/>
              <a:ea typeface="+mn-ea"/>
              <a:cs typeface="+mn-cs"/>
            </a:rPr>
            <a:t>) от стоимости лицензий. При продлении технического сопровождения оплачивается также весь период с момента окончания гарантийного или технического сопровождения.</a:t>
          </a:r>
          <a:endParaRPr lang="ru-RU">
            <a:effectLst/>
          </a:endParaRPr>
        </a:p>
        <a:p>
          <a:pPr algn="just"/>
          <a:r>
            <a:rPr lang="ru-RU" sz="1100" b="0" i="0" baseline="0">
              <a:solidFill>
                <a:schemeClr val="dk1"/>
              </a:solidFill>
              <a:effectLst/>
              <a:latin typeface="+mn-lt"/>
              <a:ea typeface="+mn-ea"/>
              <a:cs typeface="+mn-cs"/>
            </a:rPr>
            <a:t>Стоимость технического сопровождения на устаревших инфраструктурах (при использовании операционных систем с завершившейся поддержкой от вендора, например, таких, как </a:t>
          </a:r>
          <a:r>
            <a:rPr lang="en-US" sz="1100" b="0" i="0" baseline="0">
              <a:solidFill>
                <a:schemeClr val="dk1"/>
              </a:solidFill>
              <a:effectLst/>
              <a:latin typeface="+mn-lt"/>
              <a:ea typeface="+mn-ea"/>
              <a:cs typeface="+mn-cs"/>
            </a:rPr>
            <a:t>Windows XP/2003 Server</a:t>
          </a:r>
          <a:r>
            <a:rPr lang="ru-RU" sz="1100" b="0" i="0" baseline="0">
              <a:solidFill>
                <a:schemeClr val="dk1"/>
              </a:solidFill>
              <a:effectLst/>
              <a:latin typeface="+mn-lt"/>
              <a:ea typeface="+mn-ea"/>
              <a:cs typeface="+mn-cs"/>
            </a:rPr>
            <a:t>/</a:t>
          </a:r>
          <a:r>
            <a:rPr lang="en-US" sz="1100" b="0" i="0" baseline="0">
              <a:solidFill>
                <a:schemeClr val="dk1"/>
              </a:solidFill>
              <a:effectLst/>
              <a:latin typeface="+mn-lt"/>
              <a:ea typeface="+mn-ea"/>
              <a:cs typeface="+mn-cs"/>
            </a:rPr>
            <a:t>Windows 7 </a:t>
          </a:r>
          <a:r>
            <a:rPr lang="ru-RU" sz="1100" b="0" i="0" baseline="0">
              <a:solidFill>
                <a:schemeClr val="dk1"/>
              </a:solidFill>
              <a:effectLst/>
              <a:latin typeface="+mn-lt"/>
              <a:ea typeface="+mn-ea"/>
              <a:cs typeface="+mn-cs"/>
            </a:rPr>
            <a:t>и т.д.</a:t>
          </a:r>
          <a:r>
            <a:rPr lang="en-US" sz="1100" b="0" i="0" baseline="0">
              <a:solidFill>
                <a:schemeClr val="dk1"/>
              </a:solidFill>
              <a:effectLst/>
              <a:latin typeface="+mn-lt"/>
              <a:ea typeface="+mn-ea"/>
              <a:cs typeface="+mn-cs"/>
            </a:rPr>
            <a:t>) </a:t>
          </a:r>
          <a:r>
            <a:rPr lang="ru-RU" sz="1100" b="0" i="0" baseline="0">
              <a:solidFill>
                <a:schemeClr val="dk1"/>
              </a:solidFill>
              <a:effectLst/>
              <a:latin typeface="+mn-lt"/>
              <a:ea typeface="+mn-ea"/>
              <a:cs typeface="+mn-cs"/>
            </a:rPr>
            <a:t>удваивается.</a:t>
          </a:r>
          <a:endParaRPr lang="ru-RU">
            <a:effectLst/>
          </a:endParaRPr>
        </a:p>
        <a:p>
          <a:pPr algn="just"/>
          <a:r>
            <a:rPr lang="ru-RU" sz="1100" b="0" i="0" baseline="0">
              <a:solidFill>
                <a:schemeClr val="dk1"/>
              </a:solidFill>
              <a:effectLst/>
              <a:latin typeface="+mn-lt"/>
              <a:ea typeface="+mn-ea"/>
              <a:cs typeface="+mn-cs"/>
            </a:rPr>
            <a:t>Пользователи программного обеспечения </a:t>
          </a:r>
          <a:r>
            <a:rPr lang="en-US" sz="1100" b="0" i="0" baseline="0">
              <a:solidFill>
                <a:schemeClr val="dk1"/>
              </a:solidFill>
              <a:effectLst/>
              <a:latin typeface="+mn-lt"/>
              <a:ea typeface="+mn-ea"/>
              <a:cs typeface="+mn-cs"/>
            </a:rPr>
            <a:t>Dallas Lock </a:t>
          </a:r>
          <a:r>
            <a:rPr lang="ru-RU" sz="1100" b="0" i="0" baseline="0">
              <a:solidFill>
                <a:schemeClr val="dk1"/>
              </a:solidFill>
              <a:effectLst/>
              <a:latin typeface="+mn-lt"/>
              <a:ea typeface="+mn-ea"/>
              <a:cs typeface="+mn-cs"/>
            </a:rPr>
            <a:t>в рамках гарантийного или непрерывно действующего технического сопровождения имеют право бесплатного обновления лицензий до следующей версии этого решения (с тем же объемом функциональности). Оплачивается только стоимость новых сертифицированных комплектов для установки и 1 год (3 года для лицензий с артикулом </a:t>
          </a:r>
          <a:r>
            <a:rPr lang="en-US" sz="1100" b="0" i="0" baseline="0">
              <a:solidFill>
                <a:schemeClr val="dk1"/>
              </a:solidFill>
              <a:effectLst/>
              <a:latin typeface="+mn-lt"/>
              <a:ea typeface="+mn-ea"/>
              <a:cs typeface="+mn-cs"/>
            </a:rPr>
            <a:t>*</a:t>
          </a:r>
          <a:r>
            <a:rPr lang="ru-RU" sz="1100" b="0" i="0" baseline="0">
              <a:solidFill>
                <a:schemeClr val="dk1"/>
              </a:solidFill>
              <a:effectLst/>
              <a:latin typeface="+mn-lt"/>
              <a:ea typeface="+mn-ea"/>
              <a:cs typeface="+mn-cs"/>
            </a:rPr>
            <a:t>.36</a:t>
          </a:r>
          <a:r>
            <a:rPr lang="en-US" sz="1100" b="0" i="0" baseline="0">
              <a:solidFill>
                <a:schemeClr val="dk1"/>
              </a:solidFill>
              <a:effectLst/>
              <a:latin typeface="+mn-lt"/>
              <a:ea typeface="+mn-ea"/>
              <a:cs typeface="+mn-cs"/>
            </a:rPr>
            <a:t>M</a:t>
          </a:r>
          <a:r>
            <a:rPr lang="ru-RU" sz="1100" b="0" i="0" baseline="0">
              <a:solidFill>
                <a:schemeClr val="dk1"/>
              </a:solidFill>
              <a:effectLst/>
              <a:latin typeface="+mn-lt"/>
              <a:ea typeface="+mn-ea"/>
              <a:cs typeface="+mn-cs"/>
            </a:rPr>
            <a:t>) технической поддержки.</a:t>
          </a:r>
          <a:endParaRPr lang="ru-RU">
            <a:effectLst/>
          </a:endParaRPr>
        </a:p>
        <a:p>
          <a:pPr algn="just">
            <a:lnSpc>
              <a:spcPct val="115000"/>
            </a:lnSpc>
            <a:spcAft>
              <a:spcPts val="0"/>
            </a:spcAft>
          </a:pPr>
          <a:endParaRPr lang="ru-RU" sz="1100" b="0">
            <a:solidFill>
              <a:srgbClr val="000000"/>
            </a:solidFill>
            <a:effectLst/>
            <a:latin typeface="+mn-lt"/>
            <a:ea typeface="Calibri"/>
            <a:cs typeface="Times New Roman"/>
          </a:endParaRPr>
        </a:p>
      </xdr:txBody>
    </xdr:sp>
    <xdr:clientData/>
  </xdr:twoCellAnchor>
  <xdr:twoCellAnchor>
    <xdr:from>
      <xdr:col>1</xdr:col>
      <xdr:colOff>9524</xdr:colOff>
      <xdr:row>56</xdr:row>
      <xdr:rowOff>177077</xdr:rowOff>
    </xdr:from>
    <xdr:to>
      <xdr:col>12</xdr:col>
      <xdr:colOff>21166</xdr:colOff>
      <xdr:row>62</xdr:row>
      <xdr:rowOff>150617</xdr:rowOff>
    </xdr:to>
    <xdr:grpSp>
      <xdr:nvGrpSpPr>
        <xdr:cNvPr id="6" name="Группа 5">
          <a:extLst>
            <a:ext uri="{FF2B5EF4-FFF2-40B4-BE49-F238E27FC236}">
              <a16:creationId xmlns:a16="http://schemas.microsoft.com/office/drawing/2014/main" xmlns="" id="{00000000-0008-0000-0700-000006000000}"/>
            </a:ext>
          </a:extLst>
        </xdr:cNvPr>
        <xdr:cNvGrpSpPr/>
      </xdr:nvGrpSpPr>
      <xdr:grpSpPr>
        <a:xfrm>
          <a:off x="98424" y="13124727"/>
          <a:ext cx="12667192" cy="1078440"/>
          <a:chOff x="9524" y="13325475"/>
          <a:chExt cx="12996370" cy="1203711"/>
        </a:xfrm>
      </xdr:grpSpPr>
      <xdr:sp macro="" textlink="">
        <xdr:nvSpPr>
          <xdr:cNvPr id="7" name="TextBox 6">
            <a:extLst>
              <a:ext uri="{FF2B5EF4-FFF2-40B4-BE49-F238E27FC236}">
                <a16:creationId xmlns:a16="http://schemas.microsoft.com/office/drawing/2014/main" xmlns="" id="{00000000-0008-0000-0700-000007000000}"/>
              </a:ext>
            </a:extLst>
          </xdr:cNvPr>
          <xdr:cNvSpPr txBox="1"/>
        </xdr:nvSpPr>
        <xdr:spPr>
          <a:xfrm>
            <a:off x="9524" y="13500483"/>
            <a:ext cx="12996370" cy="10287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baseline="0">
                <a:solidFill>
                  <a:schemeClr val="dk1"/>
                </a:solidFill>
                <a:latin typeface="+mn-lt"/>
                <a:ea typeface="+mn-ea"/>
                <a:cs typeface="Arial" panose="020B0604020202020204" pitchFamily="34" charset="0"/>
              </a:rPr>
              <a:t>* «x» – </a:t>
            </a:r>
            <a:r>
              <a:rPr lang="ru-RU" sz="1100" b="0" i="0" u="none" strike="noStrike" baseline="0">
                <a:solidFill>
                  <a:schemeClr val="dk1"/>
                </a:solidFill>
                <a:latin typeface="+mn-lt"/>
                <a:ea typeface="+mn-ea"/>
                <a:cs typeface="Arial" panose="020B0604020202020204" pitchFamily="34" charset="0"/>
              </a:rPr>
              <a:t>диапазон приобретаемых лицензий по количеству рабочих станций, серверов</a:t>
            </a:r>
            <a:r>
              <a:rPr lang="ru-RU" sz="1100" b="0"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z» – </a:t>
            </a:r>
            <a:r>
              <a:rPr lang="ru-RU" sz="1100" b="0" i="0" baseline="0">
                <a:solidFill>
                  <a:schemeClr val="dk1"/>
                </a:solidFill>
                <a:effectLst/>
                <a:latin typeface="+mn-lt"/>
                <a:ea typeface="+mn-ea"/>
                <a:cs typeface="+mn-cs"/>
              </a:rPr>
              <a:t>срок оказания гарантийного сопровождения: </a:t>
            </a:r>
            <a:r>
              <a:rPr lang="en-US" sz="1100" b="0" i="0" baseline="0">
                <a:solidFill>
                  <a:schemeClr val="dk1"/>
                </a:solidFill>
                <a:effectLst/>
                <a:latin typeface="+mn-lt"/>
                <a:ea typeface="+mn-ea"/>
                <a:cs typeface="+mn-cs"/>
              </a:rPr>
              <a:t>12M - </a:t>
            </a:r>
            <a:r>
              <a:rPr lang="ru-RU" sz="1100" b="0" i="0" baseline="0">
                <a:solidFill>
                  <a:schemeClr val="dk1"/>
                </a:solidFill>
                <a:effectLst/>
                <a:latin typeface="+mn-lt"/>
                <a:ea typeface="+mn-ea"/>
                <a:cs typeface="+mn-cs"/>
              </a:rPr>
              <a:t>12 месяцев, 36</a:t>
            </a:r>
            <a:r>
              <a:rPr lang="en-US" sz="1100" b="0" i="0" baseline="0">
                <a:solidFill>
                  <a:schemeClr val="dk1"/>
                </a:solidFill>
                <a:effectLst/>
                <a:latin typeface="+mn-lt"/>
                <a:ea typeface="+mn-ea"/>
                <a:cs typeface="+mn-cs"/>
              </a:rPr>
              <a:t>M - </a:t>
            </a:r>
            <a:r>
              <a:rPr lang="ru-RU" sz="1100" b="0" i="0" baseline="0">
                <a:solidFill>
                  <a:schemeClr val="dk1"/>
                </a:solidFill>
                <a:effectLst/>
                <a:latin typeface="+mn-lt"/>
                <a:ea typeface="+mn-ea"/>
                <a:cs typeface="+mn-cs"/>
              </a:rPr>
              <a:t>36 месяцев.</a:t>
            </a:r>
            <a:endParaRPr lang="ru-RU" sz="1100" b="0" i="0" u="none" strike="noStrike" baseline="0">
              <a:solidFill>
                <a:schemeClr val="dk1"/>
              </a:solidFill>
              <a:latin typeface="+mn-lt"/>
              <a:ea typeface="+mn-ea"/>
              <a:cs typeface="Arial" panose="020B0604020202020204" pitchFamily="34" charset="0"/>
            </a:endParaRPr>
          </a:p>
          <a:p>
            <a:r>
              <a:rPr lang="ru-RU" sz="1100" b="0" i="0" u="none" strike="noStrike" baseline="0">
                <a:solidFill>
                  <a:schemeClr val="dk1"/>
                </a:solidFill>
                <a:latin typeface="+mn-lt"/>
                <a:ea typeface="+mn-ea"/>
                <a:cs typeface="Arial" panose="020B0604020202020204" pitchFamily="34" charset="0"/>
              </a:rPr>
              <a:t>** На основании статьи № 149 п. 2 пп. 26 НК РФ стоимость передаваемых неисключительных прав на используемое программное обеспечение не облагается НДС.</a:t>
            </a:r>
            <a:endParaRPr lang="en-US" sz="1100" b="0" i="0" u="none" strike="noStrike" baseline="0">
              <a:solidFill>
                <a:schemeClr val="dk1"/>
              </a:solidFill>
              <a:latin typeface="+mn-lt"/>
              <a:ea typeface="+mn-ea"/>
              <a:cs typeface="Arial" panose="020B0604020202020204" pitchFamily="34" charset="0"/>
            </a:endParaRPr>
          </a:p>
          <a:p>
            <a:r>
              <a:rPr lang="en-US" sz="1100" b="1" i="0" u="none" strike="noStrike" baseline="0">
                <a:solidFill>
                  <a:srgbClr val="FF0000"/>
                </a:solidFill>
                <a:latin typeface="+mn-lt"/>
                <a:ea typeface="+mn-ea"/>
                <a:cs typeface="Arial" panose="020B0604020202020204" pitchFamily="34" charset="0"/>
              </a:rPr>
              <a:t>*** </a:t>
            </a:r>
            <a:r>
              <a:rPr lang="ru-RU" sz="1100" b="1" i="0" u="none" strike="noStrike" baseline="0">
                <a:solidFill>
                  <a:srgbClr val="FF0000"/>
                </a:solidFill>
                <a:latin typeface="+mn-lt"/>
                <a:ea typeface="+mn-ea"/>
                <a:cs typeface="Arial" panose="020B0604020202020204" pitchFamily="34" charset="0"/>
              </a:rPr>
              <a:t>Рекомендуется применять ЕЦУ </a:t>
            </a:r>
            <a:r>
              <a:rPr lang="en-US" sz="1100" b="1" i="0" u="none" strike="noStrike" baseline="0">
                <a:solidFill>
                  <a:srgbClr val="FF0000"/>
                </a:solidFill>
                <a:latin typeface="+mn-lt"/>
                <a:ea typeface="+mn-ea"/>
                <a:cs typeface="Arial" panose="020B0604020202020204" pitchFamily="34" charset="0"/>
              </a:rPr>
              <a:t>Dallas Lock</a:t>
            </a:r>
            <a:r>
              <a:rPr lang="ru-RU" sz="1100" b="1" i="0" u="none" strike="noStrike" baseline="0">
                <a:solidFill>
                  <a:srgbClr val="FF0000"/>
                </a:solidFill>
                <a:latin typeface="+mn-lt"/>
                <a:ea typeface="+mn-ea"/>
                <a:cs typeface="Arial" panose="020B0604020202020204" pitchFamily="34" charset="0"/>
              </a:rPr>
              <a:t> по цене Сервера безопасности </a:t>
            </a:r>
            <a:r>
              <a:rPr lang="en-US" sz="1100" b="1" i="0" u="none" strike="noStrike" baseline="0">
                <a:solidFill>
                  <a:srgbClr val="FF0000"/>
                </a:solidFill>
                <a:latin typeface="+mn-lt"/>
                <a:ea typeface="+mn-ea"/>
                <a:cs typeface="Arial" panose="020B0604020202020204" pitchFamily="34" charset="0"/>
              </a:rPr>
              <a:t>Dallas Lock</a:t>
            </a:r>
            <a:r>
              <a:rPr lang="ru-RU" sz="1100" b="1" i="0" u="none" strike="noStrike" baseline="0">
                <a:solidFill>
                  <a:srgbClr val="FF0000"/>
                </a:solidFill>
                <a:latin typeface="+mn-lt"/>
                <a:ea typeface="+mn-ea"/>
                <a:cs typeface="Arial" panose="020B0604020202020204" pitchFamily="34" charset="0"/>
              </a:rPr>
              <a:t>. Акция до 01.07.2023 г. Подробности в Коммерческом департаменте ЦЗИ: </a:t>
            </a:r>
            <a:r>
              <a:rPr lang="en-US" sz="1100" b="1" i="0" u="none" strike="noStrike" baseline="0">
                <a:solidFill>
                  <a:srgbClr val="FF0000"/>
                </a:solidFill>
                <a:latin typeface="+mn-lt"/>
                <a:ea typeface="+mn-ea"/>
                <a:cs typeface="Arial" panose="020B0604020202020204" pitchFamily="34" charset="0"/>
              </a:rPr>
              <a:t>isc@confident.ru</a:t>
            </a:r>
            <a:r>
              <a:rPr lang="ru-RU" sz="1100" b="1" i="0" u="none" strike="noStrike" baseline="0">
                <a:solidFill>
                  <a:srgbClr val="FF0000"/>
                </a:solidFill>
                <a:latin typeface="+mn-lt"/>
                <a:ea typeface="+mn-ea"/>
                <a:cs typeface="Arial" panose="020B0604020202020204" pitchFamily="34" charset="0"/>
              </a:rPr>
              <a:t>.</a:t>
            </a:r>
          </a:p>
        </xdr:txBody>
      </xdr:sp>
      <xdr:cxnSp macro="">
        <xdr:nvCxnSpPr>
          <xdr:cNvPr id="8" name="Прямая соединительная линия 7">
            <a:extLst>
              <a:ext uri="{FF2B5EF4-FFF2-40B4-BE49-F238E27FC236}">
                <a16:creationId xmlns:a16="http://schemas.microsoft.com/office/drawing/2014/main" xmlns="" id="{00000000-0008-0000-0700-000008000000}"/>
              </a:ext>
            </a:extLst>
          </xdr:cNvPr>
          <xdr:cNvCxnSpPr/>
        </xdr:nvCxnSpPr>
        <xdr:spPr>
          <a:xfrm>
            <a:off x="76200" y="13325475"/>
            <a:ext cx="4838700" cy="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editAs="oneCell">
    <xdr:from>
      <xdr:col>1</xdr:col>
      <xdr:colOff>160615</xdr:colOff>
      <xdr:row>52</xdr:row>
      <xdr:rowOff>92490</xdr:rowOff>
    </xdr:from>
    <xdr:to>
      <xdr:col>11</xdr:col>
      <xdr:colOff>666940</xdr:colOff>
      <xdr:row>55</xdr:row>
      <xdr:rowOff>19410</xdr:rowOff>
    </xdr:to>
    <xdr:pic>
      <xdr:nvPicPr>
        <xdr:cNvPr id="10" name="Рисунок 9">
          <a:extLst>
            <a:ext uri="{FF2B5EF4-FFF2-40B4-BE49-F238E27FC236}">
              <a16:creationId xmlns:a16="http://schemas.microsoft.com/office/drawing/2014/main" xmlns="" id="{00000000-0008-0000-07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6340" y="12560715"/>
          <a:ext cx="11831550" cy="49842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3752850</xdr:colOff>
          <xdr:row>5</xdr:row>
          <xdr:rowOff>88900</xdr:rowOff>
        </xdr:from>
        <xdr:to>
          <xdr:col>3</xdr:col>
          <xdr:colOff>0</xdr:colOff>
          <xdr:row>7</xdr:row>
          <xdr:rowOff>19050</xdr:rowOff>
        </xdr:to>
        <xdr:sp macro="" textlink="">
          <xdr:nvSpPr>
            <xdr:cNvPr id="14337" name="Check Box 1" hidden="1">
              <a:extLst>
                <a:ext uri="{63B3BB69-23CF-44E3-9099-C40C66FF867C}">
                  <a14:compatExt spid="_x0000_s14337"/>
                </a:ext>
              </a:extLst>
            </xdr:cNvPr>
            <xdr:cNvSpPr/>
          </xdr:nvSpPr>
          <xdr:spPr>
            <a:xfrm>
              <a:off x="0" y="0"/>
              <a:ext cx="0" cy="0"/>
            </a:xfrm>
            <a:prstGeom prst="rect">
              <a:avLst/>
            </a:prstGeom>
          </xdr:spPr>
        </xdr:sp>
        <xdr:clientData/>
      </xdr:twoCellAnchor>
    </mc:Choice>
    <mc:Fallback/>
  </mc:AlternateContent>
  <xdr:twoCellAnchor>
    <xdr:from>
      <xdr:col>0</xdr:col>
      <xdr:colOff>0</xdr:colOff>
      <xdr:row>2</xdr:row>
      <xdr:rowOff>0</xdr:rowOff>
    </xdr:from>
    <xdr:to>
      <xdr:col>12</xdr:col>
      <xdr:colOff>57630</xdr:colOff>
      <xdr:row>3</xdr:row>
      <xdr:rowOff>8806</xdr:rowOff>
    </xdr:to>
    <xdr:sp macro="" textlink="">
      <xdr:nvSpPr>
        <xdr:cNvPr id="14" name="Прямоугольник 13">
          <a:extLst>
            <a:ext uri="{FF2B5EF4-FFF2-40B4-BE49-F238E27FC236}">
              <a16:creationId xmlns:a16="http://schemas.microsoft.com/office/drawing/2014/main" xmlns="" id="{00000000-0008-0000-0700-00000E000000}"/>
            </a:ext>
          </a:extLst>
        </xdr:cNvPr>
        <xdr:cNvSpPr/>
      </xdr:nvSpPr>
      <xdr:spPr>
        <a:xfrm>
          <a:off x="0" y="1277471"/>
          <a:ext cx="12193601" cy="378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mc:AlternateContent xmlns:mc="http://schemas.openxmlformats.org/markup-compatibility/2006">
    <mc:Choice xmlns:a14="http://schemas.microsoft.com/office/drawing/2010/main" Requires="a14">
      <xdr:twoCellAnchor editAs="oneCell">
        <xdr:from>
          <xdr:col>10</xdr:col>
          <xdr:colOff>533400</xdr:colOff>
          <xdr:row>5</xdr:row>
          <xdr:rowOff>95250</xdr:rowOff>
        </xdr:from>
        <xdr:to>
          <xdr:col>11</xdr:col>
          <xdr:colOff>76200</xdr:colOff>
          <xdr:row>7</xdr:row>
          <xdr:rowOff>12700</xdr:rowOff>
        </xdr:to>
        <xdr:sp macro="" textlink="">
          <xdr:nvSpPr>
            <xdr:cNvPr id="14338" name="Check Box 2" hidden="1">
              <a:extLst>
                <a:ext uri="{63B3BB69-23CF-44E3-9099-C40C66FF867C}">
                  <a14:compatExt spid="_x0000_s14338"/>
                </a:ext>
              </a:extLst>
            </xdr:cNvPr>
            <xdr:cNvSpPr/>
          </xdr:nvSpPr>
          <xdr:spPr>
            <a:xfrm>
              <a:off x="0" y="0"/>
              <a:ext cx="0" cy="0"/>
            </a:xfrm>
            <a:prstGeom prst="rect">
              <a:avLst/>
            </a:prstGeom>
          </xdr:spPr>
        </xdr:sp>
        <xdr:clientData/>
      </xdr:twoCellAnchor>
    </mc:Choice>
    <mc:Fallback/>
  </mc:AlternateContent>
  <xdr:twoCellAnchor editAs="oneCell">
    <xdr:from>
      <xdr:col>0</xdr:col>
      <xdr:colOff>0</xdr:colOff>
      <xdr:row>10</xdr:row>
      <xdr:rowOff>31750</xdr:rowOff>
    </xdr:from>
    <xdr:to>
      <xdr:col>13</xdr:col>
      <xdr:colOff>21167</xdr:colOff>
      <xdr:row>10</xdr:row>
      <xdr:rowOff>564290</xdr:rowOff>
    </xdr:to>
    <xdr:pic>
      <xdr:nvPicPr>
        <xdr:cNvPr id="9" name="Рисунок 8">
          <a:extLst>
            <a:ext uri="{FF2B5EF4-FFF2-40B4-BE49-F238E27FC236}">
              <a16:creationId xmlns:a16="http://schemas.microsoft.com/office/drawing/2014/main" xmlns="" id="{00000000-0008-0000-07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3767667"/>
          <a:ext cx="12319000" cy="532540"/>
        </a:xfrm>
        <a:prstGeom prst="rect">
          <a:avLst/>
        </a:prstGeom>
      </xdr:spPr>
    </xdr:pic>
    <xdr:clientData/>
  </xdr:twoCellAnchor>
  <xdr:twoCellAnchor>
    <xdr:from>
      <xdr:col>0</xdr:col>
      <xdr:colOff>0</xdr:colOff>
      <xdr:row>62</xdr:row>
      <xdr:rowOff>168648</xdr:rowOff>
    </xdr:from>
    <xdr:to>
      <xdr:col>11</xdr:col>
      <xdr:colOff>314805</xdr:colOff>
      <xdr:row>64</xdr:row>
      <xdr:rowOff>1522</xdr:rowOff>
    </xdr:to>
    <xdr:sp macro="" textlink="">
      <xdr:nvSpPr>
        <xdr:cNvPr id="20" name="Прямоугольник 19">
          <a:extLst>
            <a:ext uri="{FF2B5EF4-FFF2-40B4-BE49-F238E27FC236}">
              <a16:creationId xmlns:a16="http://schemas.microsoft.com/office/drawing/2014/main" xmlns="" id="{00000000-0008-0000-0700-000014000000}"/>
            </a:ext>
          </a:extLst>
        </xdr:cNvPr>
        <xdr:cNvSpPr/>
      </xdr:nvSpPr>
      <xdr:spPr>
        <a:xfrm>
          <a:off x="0" y="14557001"/>
          <a:ext cx="11744805" cy="38196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0</xdr:col>
      <xdr:colOff>76199</xdr:colOff>
      <xdr:row>63</xdr:row>
      <xdr:rowOff>2802</xdr:rowOff>
    </xdr:from>
    <xdr:to>
      <xdr:col>11</xdr:col>
      <xdr:colOff>377558</xdr:colOff>
      <xdr:row>64</xdr:row>
      <xdr:rowOff>26176</xdr:rowOff>
    </xdr:to>
    <xdr:sp macro="" textlink="">
      <xdr:nvSpPr>
        <xdr:cNvPr id="21" name="Прямоугольник 20">
          <a:extLst>
            <a:ext uri="{FF2B5EF4-FFF2-40B4-BE49-F238E27FC236}">
              <a16:creationId xmlns:a16="http://schemas.microsoft.com/office/drawing/2014/main" xmlns="" id="{00000000-0008-0000-0700-000015000000}"/>
            </a:ext>
          </a:extLst>
        </xdr:cNvPr>
        <xdr:cNvSpPr/>
      </xdr:nvSpPr>
      <xdr:spPr>
        <a:xfrm>
          <a:off x="76199" y="14581655"/>
          <a:ext cx="11731359" cy="38196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mc:AlternateContent xmlns:mc="http://schemas.openxmlformats.org/markup-compatibility/2006">
    <mc:Choice xmlns:a14="http://schemas.microsoft.com/office/drawing/2010/main" Requires="a14">
      <xdr:twoCellAnchor editAs="oneCell">
        <xdr:from>
          <xdr:col>2</xdr:col>
          <xdr:colOff>3765550</xdr:colOff>
          <xdr:row>65</xdr:row>
          <xdr:rowOff>76200</xdr:rowOff>
        </xdr:from>
        <xdr:to>
          <xdr:col>3</xdr:col>
          <xdr:colOff>12700</xdr:colOff>
          <xdr:row>67</xdr:row>
          <xdr:rowOff>19050</xdr:rowOff>
        </xdr:to>
        <xdr:sp macro="" textlink="">
          <xdr:nvSpPr>
            <xdr:cNvPr id="14341" name="Check Box 5" hidden="1">
              <a:extLst>
                <a:ext uri="{63B3BB69-23CF-44E3-9099-C40C66FF867C}">
                  <a14:compatExt spid="_x0000_s143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457200</xdr:colOff>
          <xdr:row>65</xdr:row>
          <xdr:rowOff>76200</xdr:rowOff>
        </xdr:from>
        <xdr:to>
          <xdr:col>11</xdr:col>
          <xdr:colOff>19050</xdr:colOff>
          <xdr:row>67</xdr:row>
          <xdr:rowOff>12700</xdr:rowOff>
        </xdr:to>
        <xdr:sp macro="" textlink="">
          <xdr:nvSpPr>
            <xdr:cNvPr id="14342" name="Check Box 6" hidden="1">
              <a:extLst>
                <a:ext uri="{63B3BB69-23CF-44E3-9099-C40C66FF867C}">
                  <a14:compatExt spid="_x0000_s14342"/>
                </a:ext>
              </a:extLst>
            </xdr:cNvPr>
            <xdr:cNvSpPr/>
          </xdr:nvSpPr>
          <xdr:spPr>
            <a:xfrm>
              <a:off x="0" y="0"/>
              <a:ext cx="0" cy="0"/>
            </a:xfrm>
            <a:prstGeom prst="rect">
              <a:avLst/>
            </a:prstGeom>
          </xdr:spPr>
        </xdr:sp>
        <xdr:clientData/>
      </xdr:twoCellAnchor>
    </mc:Choice>
    <mc:Fallback/>
  </mc:AlternateContent>
  <xdr:twoCellAnchor editAs="oneCell">
    <xdr:from>
      <xdr:col>0</xdr:col>
      <xdr:colOff>8282</xdr:colOff>
      <xdr:row>75</xdr:row>
      <xdr:rowOff>26086</xdr:rowOff>
    </xdr:from>
    <xdr:to>
      <xdr:col>13</xdr:col>
      <xdr:colOff>8284</xdr:colOff>
      <xdr:row>77</xdr:row>
      <xdr:rowOff>175795</xdr:rowOff>
    </xdr:to>
    <xdr:pic>
      <xdr:nvPicPr>
        <xdr:cNvPr id="24" name="Рисунок 23">
          <a:extLst>
            <a:ext uri="{FF2B5EF4-FFF2-40B4-BE49-F238E27FC236}">
              <a16:creationId xmlns:a16="http://schemas.microsoft.com/office/drawing/2014/main" xmlns="" id="{00000000-0008-0000-0700-00001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82" y="19285636"/>
          <a:ext cx="12268202" cy="530709"/>
        </a:xfrm>
        <a:prstGeom prst="rect">
          <a:avLst/>
        </a:prstGeom>
      </xdr:spPr>
    </xdr:pic>
    <xdr:clientData/>
  </xdr:twoCellAnchor>
  <xdr:twoCellAnchor>
    <xdr:from>
      <xdr:col>0</xdr:col>
      <xdr:colOff>0</xdr:colOff>
      <xdr:row>79</xdr:row>
      <xdr:rowOff>66261</xdr:rowOff>
    </xdr:from>
    <xdr:to>
      <xdr:col>2</xdr:col>
      <xdr:colOff>3899866</xdr:colOff>
      <xdr:row>106</xdr:row>
      <xdr:rowOff>11914</xdr:rowOff>
    </xdr:to>
    <xdr:sp macro="" textlink="">
      <xdr:nvSpPr>
        <xdr:cNvPr id="25" name="TextBox 24">
          <a:extLst>
            <a:ext uri="{FF2B5EF4-FFF2-40B4-BE49-F238E27FC236}">
              <a16:creationId xmlns:a16="http://schemas.microsoft.com/office/drawing/2014/main" xmlns="" id="{00000000-0008-0000-0700-000019000000}"/>
            </a:ext>
          </a:extLst>
        </xdr:cNvPr>
        <xdr:cNvSpPr txBox="1"/>
      </xdr:nvSpPr>
      <xdr:spPr>
        <a:xfrm>
          <a:off x="0" y="20060478"/>
          <a:ext cx="5705475" cy="50891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ru-RU" sz="1100" b="1" i="0" u="none" strike="noStrike" baseline="0">
              <a:solidFill>
                <a:schemeClr val="dk1"/>
              </a:solidFill>
              <a:latin typeface="+mn-lt"/>
              <a:ea typeface="+mn-ea"/>
              <a:cs typeface="Arial" panose="020B0604020202020204" pitchFamily="34" charset="0"/>
            </a:rPr>
            <a:t>Основные возможности Сервера лицензий</a:t>
          </a:r>
        </a:p>
        <a:p>
          <a:pPr algn="just"/>
          <a:r>
            <a:rPr lang="ru-RU" sz="1100" b="0" i="0" u="none" strike="noStrike" baseline="0">
              <a:solidFill>
                <a:schemeClr val="dk1"/>
              </a:solidFill>
              <a:latin typeface="+mn-lt"/>
              <a:ea typeface="+mn-ea"/>
              <a:cs typeface="Arial" panose="020B0604020202020204" pitchFamily="34" charset="0"/>
            </a:rPr>
            <a:t>• Мониторинг и информирование администраторов безопасности о состоянии технической поддержки по использующимся лицензиям, автоматизированный запрос стоимости продления технической поддержки.</a:t>
          </a:r>
        </a:p>
        <a:p>
          <a:pPr algn="just"/>
          <a:r>
            <a:rPr lang="ru-RU" sz="1100" b="0" i="0" u="none" strike="noStrike" baseline="0">
              <a:solidFill>
                <a:schemeClr val="dk1"/>
              </a:solidFill>
              <a:latin typeface="+mn-lt"/>
              <a:ea typeface="+mn-ea"/>
              <a:cs typeface="Arial" panose="020B0604020202020204" pitchFamily="34" charset="0"/>
            </a:rPr>
            <a:t>• Перераспределение квот на терминальные подключения между терминальными</a:t>
          </a:r>
          <a:r>
            <a:rPr lang="en-US" sz="1100" b="0" i="0" u="none" strike="noStrike" baseline="0">
              <a:solidFill>
                <a:schemeClr val="dk1"/>
              </a:solidFill>
              <a:latin typeface="+mn-lt"/>
              <a:ea typeface="+mn-ea"/>
              <a:cs typeface="Arial" panose="020B0604020202020204" pitchFamily="34" charset="0"/>
            </a:rPr>
            <a:t> </a:t>
          </a:r>
          <a:r>
            <a:rPr lang="ru-RU" sz="1100" b="0" i="0" u="none" strike="noStrike" baseline="0">
              <a:solidFill>
                <a:schemeClr val="dk1"/>
              </a:solidFill>
              <a:latin typeface="+mn-lt"/>
              <a:ea typeface="+mn-ea"/>
              <a:cs typeface="Arial" panose="020B0604020202020204" pitchFamily="34" charset="0"/>
            </a:rPr>
            <a:t>серверами или на количество клиентов </a:t>
          </a:r>
          <a:r>
            <a:rPr lang="en-US" sz="1100" b="0" i="0" u="none" strike="noStrike" baseline="0">
              <a:solidFill>
                <a:schemeClr val="dk1"/>
              </a:solidFill>
              <a:latin typeface="+mn-lt"/>
              <a:ea typeface="+mn-ea"/>
              <a:cs typeface="Arial" panose="020B0604020202020204" pitchFamily="34" charset="0"/>
            </a:rPr>
            <a:t>Dallas Lock </a:t>
          </a:r>
          <a:r>
            <a:rPr lang="ru-RU" sz="1100" b="0" i="0" u="none" strike="noStrike" baseline="0">
              <a:solidFill>
                <a:schemeClr val="dk1"/>
              </a:solidFill>
              <a:latin typeface="+mn-lt"/>
              <a:ea typeface="+mn-ea"/>
              <a:cs typeface="Arial" panose="020B0604020202020204" pitchFamily="34" charset="0"/>
            </a:rPr>
            <a:t>между Серверами безопасности.</a:t>
          </a:r>
        </a:p>
        <a:p>
          <a:pPr algn="just"/>
          <a:r>
            <a:rPr lang="ru-RU" sz="1100" b="0" i="0" u="none" strike="noStrike" baseline="0">
              <a:solidFill>
                <a:schemeClr val="dk1"/>
              </a:solidFill>
              <a:latin typeface="+mn-lt"/>
              <a:ea typeface="+mn-ea"/>
              <a:cs typeface="Arial" panose="020B0604020202020204" pitchFamily="34" charset="0"/>
            </a:rPr>
            <a:t>• Создание новых доменов безопасности </a:t>
          </a:r>
          <a:r>
            <a:rPr lang="en-US" sz="1100" b="0" i="0" u="none" strike="noStrike" baseline="0">
              <a:solidFill>
                <a:schemeClr val="dk1"/>
              </a:solidFill>
              <a:latin typeface="+mn-lt"/>
              <a:ea typeface="+mn-ea"/>
              <a:cs typeface="Arial" panose="020B0604020202020204" pitchFamily="34" charset="0"/>
            </a:rPr>
            <a:t>Dallas Lock </a:t>
          </a:r>
          <a:r>
            <a:rPr lang="ru-RU" sz="1100" b="0" i="0" u="none" strike="noStrike" baseline="0">
              <a:solidFill>
                <a:schemeClr val="dk1"/>
              </a:solidFill>
              <a:latin typeface="+mn-lt"/>
              <a:ea typeface="+mn-ea"/>
              <a:cs typeface="Arial" panose="020B0604020202020204" pitchFamily="34" charset="0"/>
            </a:rPr>
            <a:t>в рамках общей квоты</a:t>
          </a:r>
          <a:r>
            <a:rPr lang="en-US" sz="1100" b="0" i="0" u="none" strike="noStrike" baseline="0">
              <a:solidFill>
                <a:schemeClr val="dk1"/>
              </a:solidFill>
              <a:latin typeface="+mn-lt"/>
              <a:ea typeface="+mn-ea"/>
              <a:cs typeface="Arial" panose="020B0604020202020204" pitchFamily="34" charset="0"/>
            </a:rPr>
            <a:t> </a:t>
          </a:r>
          <a:r>
            <a:rPr lang="ru-RU" sz="1100" b="0" i="0" u="none" strike="noStrike" baseline="0">
              <a:solidFill>
                <a:schemeClr val="dk1"/>
              </a:solidFill>
              <a:latin typeface="+mn-lt"/>
              <a:ea typeface="+mn-ea"/>
              <a:cs typeface="Arial" panose="020B0604020202020204" pitchFamily="34" charset="0"/>
            </a:rPr>
            <a:t>клиентских лицензий, назначение дополнительных терминальных серверов</a:t>
          </a:r>
          <a:r>
            <a:rPr lang="en-US" sz="1100" b="0" i="0" u="none" strike="noStrike" baseline="0">
              <a:solidFill>
                <a:schemeClr val="dk1"/>
              </a:solidFill>
              <a:latin typeface="+mn-lt"/>
              <a:ea typeface="+mn-ea"/>
              <a:cs typeface="Arial" panose="020B0604020202020204" pitchFamily="34" charset="0"/>
            </a:rPr>
            <a:t> </a:t>
          </a:r>
          <a:r>
            <a:rPr lang="ru-RU" sz="1100" b="0" i="0" u="none" strike="noStrike" baseline="0">
              <a:solidFill>
                <a:schemeClr val="dk1"/>
              </a:solidFill>
              <a:latin typeface="+mn-lt"/>
              <a:ea typeface="+mn-ea"/>
              <a:cs typeface="Arial" panose="020B0604020202020204" pitchFamily="34" charset="0"/>
            </a:rPr>
            <a:t>в рамках общей квоты</a:t>
          </a:r>
          <a:r>
            <a:rPr lang="en-US" sz="1100" b="0" i="0" u="none" strike="noStrike" baseline="0">
              <a:solidFill>
                <a:schemeClr val="dk1"/>
              </a:solidFill>
              <a:latin typeface="+mn-lt"/>
              <a:ea typeface="+mn-ea"/>
              <a:cs typeface="Arial" panose="020B0604020202020204" pitchFamily="34" charset="0"/>
            </a:rPr>
            <a:t> </a:t>
          </a:r>
          <a:r>
            <a:rPr lang="ru-RU" sz="1100" b="0" i="0" u="none" strike="noStrike" baseline="0">
              <a:solidFill>
                <a:schemeClr val="dk1"/>
              </a:solidFill>
              <a:latin typeface="+mn-lt"/>
              <a:ea typeface="+mn-ea"/>
              <a:cs typeface="Arial" panose="020B0604020202020204" pitchFamily="34" charset="0"/>
            </a:rPr>
            <a:t>лицензий на терминальные подключения к </a:t>
          </a:r>
          <a:r>
            <a:rPr lang="en-US" sz="1100" b="0" i="0" u="none" strike="noStrike" baseline="0">
              <a:solidFill>
                <a:schemeClr val="dk1"/>
              </a:solidFill>
              <a:latin typeface="+mn-lt"/>
              <a:ea typeface="+mn-ea"/>
              <a:cs typeface="Arial" panose="020B0604020202020204" pitchFamily="34" charset="0"/>
            </a:rPr>
            <a:t>Dallas Lock.</a:t>
          </a:r>
        </a:p>
        <a:p>
          <a:pPr algn="just"/>
          <a:r>
            <a:rPr lang="ru-RU" sz="1100" b="0" i="0" u="none" strike="noStrike" baseline="0">
              <a:solidFill>
                <a:schemeClr val="dk1"/>
              </a:solidFill>
              <a:latin typeface="+mn-lt"/>
              <a:ea typeface="+mn-ea"/>
              <a:cs typeface="Arial" panose="020B0604020202020204" pitchFamily="34" charset="0"/>
            </a:rPr>
            <a:t>• Перераспределение квот на количество процессоров гипервизоров для</a:t>
          </a:r>
          <a:r>
            <a:rPr lang="en-US" sz="1100" b="0" i="0" u="none" strike="noStrike" baseline="0">
              <a:solidFill>
                <a:schemeClr val="dk1"/>
              </a:solidFill>
              <a:latin typeface="+mn-lt"/>
              <a:ea typeface="+mn-ea"/>
              <a:cs typeface="Arial" panose="020B0604020202020204" pitchFamily="34" charset="0"/>
            </a:rPr>
            <a:t> </a:t>
          </a:r>
          <a:r>
            <a:rPr lang="ru-RU" sz="1100" b="0" i="0" u="none" strike="noStrike" baseline="0">
              <a:solidFill>
                <a:schemeClr val="dk1"/>
              </a:solidFill>
              <a:latin typeface="+mn-lt"/>
              <a:ea typeface="+mn-ea"/>
              <a:cs typeface="Arial" panose="020B0604020202020204" pitchFamily="34" charset="0"/>
            </a:rPr>
            <a:t>СЗИ ВИ </a:t>
          </a:r>
          <a:r>
            <a:rPr lang="en-US" sz="1100" b="0" i="0" u="none" strike="noStrike" baseline="0">
              <a:solidFill>
                <a:schemeClr val="dk1"/>
              </a:solidFill>
              <a:latin typeface="+mn-lt"/>
              <a:ea typeface="+mn-ea"/>
              <a:cs typeface="Arial" panose="020B0604020202020204" pitchFamily="34" charset="0"/>
            </a:rPr>
            <a:t>Dallas Lock.</a:t>
          </a:r>
        </a:p>
        <a:p>
          <a:pPr algn="just"/>
          <a:r>
            <a:rPr lang="ru-RU" sz="1100" b="0" i="0" u="none" strike="noStrike" baseline="0">
              <a:solidFill>
                <a:schemeClr val="dk1"/>
              </a:solidFill>
              <a:latin typeface="+mn-lt"/>
              <a:ea typeface="+mn-ea"/>
              <a:cs typeface="Arial" panose="020B0604020202020204" pitchFamily="34" charset="0"/>
            </a:rPr>
            <a:t>• Сокращение затрат на внедрение, администрирование и модернизацию</a:t>
          </a:r>
          <a:r>
            <a:rPr lang="en-US" sz="1100" b="0" i="0" u="none" strike="noStrike" baseline="0">
              <a:solidFill>
                <a:schemeClr val="dk1"/>
              </a:solidFill>
              <a:latin typeface="+mn-lt"/>
              <a:ea typeface="+mn-ea"/>
              <a:cs typeface="Arial" panose="020B0604020202020204" pitchFamily="34" charset="0"/>
            </a:rPr>
            <a:t> Dallas Lock </a:t>
          </a:r>
          <a:r>
            <a:rPr lang="ru-RU" sz="1100" b="0" i="0" u="none" strike="noStrike" baseline="0">
              <a:solidFill>
                <a:schemeClr val="dk1"/>
              </a:solidFill>
              <a:latin typeface="+mn-lt"/>
              <a:ea typeface="+mn-ea"/>
              <a:cs typeface="Arial" panose="020B0604020202020204" pitchFamily="34" charset="0"/>
            </a:rPr>
            <a:t>в распределенных инфраструктурах.</a:t>
          </a:r>
        </a:p>
        <a:p>
          <a:pPr algn="just"/>
          <a:r>
            <a:rPr lang="ru-RU" sz="1100" b="0" i="0" u="none" strike="noStrike" baseline="0">
              <a:solidFill>
                <a:schemeClr val="dk1"/>
              </a:solidFill>
              <a:latin typeface="+mn-lt"/>
              <a:ea typeface="+mn-ea"/>
              <a:cs typeface="Arial" panose="020B0604020202020204" pitchFamily="34" charset="0"/>
            </a:rPr>
            <a:t>• Сокращение затрат на приобретение и обновление лицензий на Серверы</a:t>
          </a:r>
          <a:r>
            <a:rPr lang="en-US" sz="1100" b="0" i="0" u="none" strike="noStrike" baseline="0">
              <a:solidFill>
                <a:schemeClr val="dk1"/>
              </a:solidFill>
              <a:latin typeface="+mn-lt"/>
              <a:ea typeface="+mn-ea"/>
              <a:cs typeface="Arial" panose="020B0604020202020204" pitchFamily="34" charset="0"/>
            </a:rPr>
            <a:t> </a:t>
          </a:r>
          <a:r>
            <a:rPr lang="ru-RU" sz="1100" b="0" i="0" u="none" strike="noStrike" baseline="0">
              <a:solidFill>
                <a:schemeClr val="dk1"/>
              </a:solidFill>
              <a:latin typeface="+mn-lt"/>
              <a:ea typeface="+mn-ea"/>
              <a:cs typeface="Arial" panose="020B0604020202020204" pitchFamily="34" charset="0"/>
            </a:rPr>
            <a:t>безопасности </a:t>
          </a:r>
          <a:r>
            <a:rPr lang="en-US" sz="1100" b="0" i="0" u="none" strike="noStrike" baseline="0">
              <a:solidFill>
                <a:schemeClr val="dk1"/>
              </a:solidFill>
              <a:latin typeface="+mn-lt"/>
              <a:ea typeface="+mn-ea"/>
              <a:cs typeface="Arial" panose="020B0604020202020204" pitchFamily="34" charset="0"/>
            </a:rPr>
            <a:t>Dallas Lock </a:t>
          </a:r>
          <a:r>
            <a:rPr lang="ru-RU" sz="1100" b="0" i="0" u="none" strike="noStrike" baseline="0">
              <a:solidFill>
                <a:schemeClr val="dk1"/>
              </a:solidFill>
              <a:latin typeface="+mn-lt"/>
              <a:ea typeface="+mn-ea"/>
              <a:cs typeface="Arial" panose="020B0604020202020204" pitchFamily="34" charset="0"/>
            </a:rPr>
            <a:t>и терминальные подключения.</a:t>
          </a:r>
        </a:p>
        <a:p>
          <a:pPr algn="just"/>
          <a:r>
            <a:rPr lang="ru-RU" sz="1100" b="0" i="0" u="none" strike="noStrike" baseline="0">
              <a:solidFill>
                <a:schemeClr val="dk1"/>
              </a:solidFill>
              <a:latin typeface="+mn-lt"/>
              <a:ea typeface="+mn-ea"/>
              <a:cs typeface="Arial" panose="020B0604020202020204" pitchFamily="34" charset="0"/>
            </a:rPr>
            <a:t>• Повышение надежности комплексной системы защиты информации за счет</a:t>
          </a:r>
          <a:r>
            <a:rPr lang="en-US" sz="1100" b="0" i="0" u="none" strike="noStrike" baseline="0">
              <a:solidFill>
                <a:schemeClr val="dk1"/>
              </a:solidFill>
              <a:latin typeface="+mn-lt"/>
              <a:ea typeface="+mn-ea"/>
              <a:cs typeface="Arial" panose="020B0604020202020204" pitchFamily="34" charset="0"/>
            </a:rPr>
            <a:t> </a:t>
          </a:r>
          <a:r>
            <a:rPr lang="ru-RU" sz="1100" b="0" i="0" u="none" strike="noStrike" baseline="0">
              <a:solidFill>
                <a:schemeClr val="dk1"/>
              </a:solidFill>
              <a:latin typeface="+mn-lt"/>
              <a:ea typeface="+mn-ea"/>
              <a:cs typeface="Arial" panose="020B0604020202020204" pitchFamily="34" charset="0"/>
            </a:rPr>
            <a:t>создания</a:t>
          </a:r>
          <a:r>
            <a:rPr lang="en-US" sz="1100" b="0" i="0" u="none" strike="noStrike" baseline="0">
              <a:solidFill>
                <a:schemeClr val="dk1"/>
              </a:solidFill>
              <a:latin typeface="+mn-lt"/>
              <a:ea typeface="+mn-ea"/>
              <a:cs typeface="Arial" panose="020B0604020202020204" pitchFamily="34" charset="0"/>
            </a:rPr>
            <a:t> </a:t>
          </a:r>
          <a:r>
            <a:rPr lang="ru-RU" sz="1100" b="0" i="0" u="none" strike="noStrike" baseline="0">
              <a:solidFill>
                <a:schemeClr val="dk1"/>
              </a:solidFill>
              <a:latin typeface="+mn-lt"/>
              <a:ea typeface="+mn-ea"/>
              <a:cs typeface="Arial" panose="020B0604020202020204" pitchFamily="34" charset="0"/>
            </a:rPr>
            <a:t>реплицируемых доменов безопасности и работы с фермами терминальных серверов.</a:t>
          </a:r>
        </a:p>
        <a:p>
          <a:pPr algn="just"/>
          <a:endParaRPr lang="en-US" sz="1100" b="1" i="0" u="none" strike="noStrike" baseline="0">
            <a:solidFill>
              <a:schemeClr val="dk1"/>
            </a:solidFill>
            <a:latin typeface="+mn-lt"/>
            <a:ea typeface="+mn-ea"/>
            <a:cs typeface="Arial" panose="020B0604020202020204" pitchFamily="34" charset="0"/>
          </a:endParaRPr>
        </a:p>
        <a:p>
          <a:pPr algn="just"/>
          <a:r>
            <a:rPr lang="ru-RU" sz="1100" b="1" i="0" u="none" strike="noStrike" baseline="0">
              <a:solidFill>
                <a:schemeClr val="dk1"/>
              </a:solidFill>
              <a:latin typeface="+mn-lt"/>
              <a:ea typeface="+mn-ea"/>
              <a:cs typeface="Arial" panose="020B0604020202020204" pitchFamily="34" charset="0"/>
            </a:rPr>
            <a:t>Сервер лицензий </a:t>
          </a:r>
          <a:r>
            <a:rPr lang="en-US" sz="1100" b="1" i="0" u="none" strike="noStrike" baseline="0">
              <a:solidFill>
                <a:schemeClr val="dk1"/>
              </a:solidFill>
              <a:latin typeface="+mn-lt"/>
              <a:ea typeface="+mn-ea"/>
              <a:cs typeface="Arial" panose="020B0604020202020204" pitchFamily="34" charset="0"/>
            </a:rPr>
            <a:t>Dallas Lock 8</a:t>
          </a:r>
        </a:p>
        <a:p>
          <a:pPr algn="just"/>
          <a:r>
            <a:rPr lang="ru-RU" sz="1100" b="0" i="0" u="none" strike="noStrike" baseline="0">
              <a:solidFill>
                <a:schemeClr val="dk1"/>
              </a:solidFill>
              <a:latin typeface="+mn-lt"/>
              <a:ea typeface="+mn-ea"/>
              <a:cs typeface="Arial" panose="020B0604020202020204" pitchFamily="34" charset="0"/>
            </a:rPr>
            <a:t>Рекомендуется применение в виртуализированной инфраструктуре, при</a:t>
          </a:r>
          <a:r>
            <a:rPr lang="en-US" sz="1100" b="0" i="0" u="none" strike="noStrike" baseline="0">
              <a:solidFill>
                <a:schemeClr val="dk1"/>
              </a:solidFill>
              <a:latin typeface="+mn-lt"/>
              <a:ea typeface="+mn-ea"/>
              <a:cs typeface="Arial" panose="020B0604020202020204" pitchFamily="34" charset="0"/>
            </a:rPr>
            <a:t> </a:t>
          </a:r>
          <a:r>
            <a:rPr lang="ru-RU" sz="1100" b="0" i="0" u="none" strike="noStrike" baseline="0">
              <a:solidFill>
                <a:schemeClr val="dk1"/>
              </a:solidFill>
              <a:latin typeface="+mn-lt"/>
              <a:ea typeface="+mn-ea"/>
              <a:cs typeface="Arial" panose="020B0604020202020204" pitchFamily="34" charset="0"/>
            </a:rPr>
            <a:t>построении</a:t>
          </a:r>
          <a:r>
            <a:rPr lang="en-US" sz="1100" b="0" i="0" u="none" strike="noStrike" baseline="0">
              <a:solidFill>
                <a:schemeClr val="dk1"/>
              </a:solidFill>
              <a:latin typeface="+mn-lt"/>
              <a:ea typeface="+mn-ea"/>
              <a:cs typeface="Arial" panose="020B0604020202020204" pitchFamily="34" charset="0"/>
            </a:rPr>
            <a:t> </a:t>
          </a:r>
          <a:r>
            <a:rPr lang="ru-RU" sz="1100" b="0" i="0" u="none" strike="noStrike" baseline="0">
              <a:solidFill>
                <a:schemeClr val="dk1"/>
              </a:solidFill>
              <a:latin typeface="+mn-lt"/>
              <a:ea typeface="+mn-ea"/>
              <a:cs typeface="Arial" panose="020B0604020202020204" pitchFamily="34" charset="0"/>
            </a:rPr>
            <a:t>отказоустойчивых терминальных систем и кластеров безопасности, а также при</a:t>
          </a:r>
          <a:r>
            <a:rPr lang="en-US" sz="1100" b="0" i="0" u="none" strike="noStrike" baseline="0">
              <a:solidFill>
                <a:schemeClr val="dk1"/>
              </a:solidFill>
              <a:latin typeface="+mn-lt"/>
              <a:ea typeface="+mn-ea"/>
              <a:cs typeface="Arial" panose="020B0604020202020204" pitchFamily="34" charset="0"/>
            </a:rPr>
            <a:t> </a:t>
          </a:r>
          <a:r>
            <a:rPr lang="ru-RU" sz="1100" b="0" i="0" u="none" strike="noStrike" baseline="0">
              <a:solidFill>
                <a:schemeClr val="dk1"/>
              </a:solidFill>
              <a:latin typeface="+mn-lt"/>
              <a:ea typeface="+mn-ea"/>
              <a:cs typeface="Arial" panose="020B0604020202020204" pitchFamily="34" charset="0"/>
            </a:rPr>
            <a:t>необходимости гибкого перераспределения общей квоты</a:t>
          </a:r>
          <a:r>
            <a:rPr lang="en-US" sz="1100" b="0" i="0" u="none" strike="noStrike" baseline="0">
              <a:solidFill>
                <a:schemeClr val="dk1"/>
              </a:solidFill>
              <a:latin typeface="+mn-lt"/>
              <a:ea typeface="+mn-ea"/>
              <a:cs typeface="Arial" panose="020B0604020202020204" pitchFamily="34" charset="0"/>
            </a:rPr>
            <a:t> </a:t>
          </a:r>
          <a:r>
            <a:rPr lang="ru-RU" sz="1100" b="0" i="0" u="none" strike="noStrike" baseline="0">
              <a:solidFill>
                <a:schemeClr val="dk1"/>
              </a:solidFill>
              <a:latin typeface="+mn-lt"/>
              <a:ea typeface="+mn-ea"/>
              <a:cs typeface="Arial" panose="020B0604020202020204" pitchFamily="34" charset="0"/>
            </a:rPr>
            <a:t>клиентских лицензий </a:t>
          </a:r>
          <a:r>
            <a:rPr lang="en-US" sz="1100" b="0" i="0" u="none" strike="noStrike" baseline="0">
              <a:solidFill>
                <a:schemeClr val="dk1"/>
              </a:solidFill>
              <a:latin typeface="+mn-lt"/>
              <a:ea typeface="+mn-ea"/>
              <a:cs typeface="Arial" panose="020B0604020202020204" pitchFamily="34" charset="0"/>
            </a:rPr>
            <a:t>Dallas Lock </a:t>
          </a:r>
          <a:r>
            <a:rPr lang="ru-RU" sz="1100" b="0" i="0" u="none" strike="noStrike" baseline="0">
              <a:solidFill>
                <a:schemeClr val="dk1"/>
              </a:solidFill>
              <a:latin typeface="+mn-lt"/>
              <a:ea typeface="+mn-ea"/>
              <a:cs typeface="Arial" panose="020B0604020202020204" pitchFamily="34" charset="0"/>
            </a:rPr>
            <a:t>между Серверами безопасности </a:t>
          </a:r>
          <a:r>
            <a:rPr lang="en-US" sz="1100" b="0" i="0" u="none" strike="noStrike" baseline="0">
              <a:solidFill>
                <a:schemeClr val="dk1"/>
              </a:solidFill>
              <a:latin typeface="+mn-lt"/>
              <a:ea typeface="+mn-ea"/>
              <a:cs typeface="Arial" panose="020B0604020202020204" pitchFamily="34" charset="0"/>
            </a:rPr>
            <a:t>Dallas Lock.</a:t>
          </a:r>
        </a:p>
        <a:p>
          <a:pPr algn="just"/>
          <a:endParaRPr lang="en-US" sz="1100" b="0" i="0" u="none" strike="noStrike" baseline="0">
            <a:solidFill>
              <a:schemeClr val="dk1"/>
            </a:solidFill>
            <a:latin typeface="+mn-lt"/>
            <a:ea typeface="+mn-ea"/>
            <a:cs typeface="Arial" panose="020B0604020202020204" pitchFamily="34" charset="0"/>
          </a:endParaRPr>
        </a:p>
        <a:p>
          <a:pPr algn="just"/>
          <a:r>
            <a:rPr lang="ru-RU" sz="1100" b="0" i="0" u="none" strike="noStrike" baseline="0">
              <a:solidFill>
                <a:schemeClr val="dk1"/>
              </a:solidFill>
              <a:latin typeface="+mn-lt"/>
              <a:ea typeface="+mn-ea"/>
              <a:cs typeface="Arial" panose="020B0604020202020204" pitchFamily="34" charset="0"/>
            </a:rPr>
            <a:t>Для функционирования Сервера лицензий необходимо приобретение лицензий на Серверы безопасности </a:t>
          </a:r>
          <a:r>
            <a:rPr lang="en-US" sz="1100" b="0" i="0" u="none" strike="noStrike" baseline="0">
              <a:solidFill>
                <a:schemeClr val="dk1"/>
              </a:solidFill>
              <a:latin typeface="+mn-lt"/>
              <a:ea typeface="+mn-ea"/>
              <a:cs typeface="Arial" panose="020B0604020202020204" pitchFamily="34" charset="0"/>
            </a:rPr>
            <a:t>Dallas Lock (</a:t>
          </a:r>
          <a:r>
            <a:rPr lang="ru-RU" sz="1100" b="0" i="0" u="none" strike="noStrike" baseline="0">
              <a:solidFill>
                <a:schemeClr val="dk1"/>
              </a:solidFill>
              <a:latin typeface="+mn-lt"/>
              <a:ea typeface="+mn-ea"/>
              <a:cs typeface="Arial" panose="020B0604020202020204" pitchFamily="34" charset="0"/>
            </a:rPr>
            <a:t>общая квота клиентских лицензий</a:t>
          </a:r>
          <a:r>
            <a:rPr lang="en-US" sz="1100" b="0" i="0" u="none" strike="noStrike" baseline="0">
              <a:solidFill>
                <a:schemeClr val="dk1"/>
              </a:solidFill>
              <a:latin typeface="+mn-lt"/>
              <a:ea typeface="+mn-ea"/>
              <a:cs typeface="Arial" panose="020B0604020202020204" pitchFamily="34" charset="0"/>
            </a:rPr>
            <a:t> </a:t>
          </a:r>
          <a:r>
            <a:rPr lang="ru-RU" sz="1100" b="0" i="0" u="none" strike="noStrike" baseline="0">
              <a:solidFill>
                <a:schemeClr val="dk1"/>
              </a:solidFill>
              <a:latin typeface="+mn-lt"/>
              <a:ea typeface="+mn-ea"/>
              <a:cs typeface="Arial" panose="020B0604020202020204" pitchFamily="34" charset="0"/>
            </a:rPr>
            <a:t>будет равна сумме квот по каждому Серверу безопасности) и лицензий на</a:t>
          </a:r>
          <a:r>
            <a:rPr lang="en-US" sz="1100" b="0" i="0" u="none" strike="noStrike" baseline="0">
              <a:solidFill>
                <a:schemeClr val="dk1"/>
              </a:solidFill>
              <a:latin typeface="+mn-lt"/>
              <a:ea typeface="+mn-ea"/>
              <a:cs typeface="Arial" panose="020B0604020202020204" pitchFamily="34" charset="0"/>
            </a:rPr>
            <a:t> </a:t>
          </a:r>
          <a:r>
            <a:rPr lang="ru-RU" sz="1100" b="0" i="0" u="none" strike="noStrike" baseline="0">
              <a:solidFill>
                <a:schemeClr val="dk1"/>
              </a:solidFill>
              <a:latin typeface="+mn-lt"/>
              <a:ea typeface="+mn-ea"/>
              <a:cs typeface="Arial" panose="020B0604020202020204" pitchFamily="34" charset="0"/>
            </a:rPr>
            <a:t>терминальные подключения.</a:t>
          </a:r>
        </a:p>
        <a:p>
          <a:pPr algn="just"/>
          <a:r>
            <a:rPr lang="ru-RU" sz="1100" b="0" i="0" u="none" strike="noStrike" baseline="0">
              <a:solidFill>
                <a:schemeClr val="dk1"/>
              </a:solidFill>
              <a:latin typeface="+mn-lt"/>
              <a:ea typeface="+mn-ea"/>
              <a:cs typeface="Arial" panose="020B0604020202020204" pitchFamily="34" charset="0"/>
            </a:rPr>
            <a:t>Для увеличения общей квоты клиентских лицензий необходимо приобретение</a:t>
          </a:r>
          <a:r>
            <a:rPr lang="en-US" sz="1100" b="0" i="0" u="none" strike="noStrike" baseline="0">
              <a:solidFill>
                <a:schemeClr val="dk1"/>
              </a:solidFill>
              <a:latin typeface="+mn-lt"/>
              <a:ea typeface="+mn-ea"/>
              <a:cs typeface="Arial" panose="020B0604020202020204" pitchFamily="34" charset="0"/>
            </a:rPr>
            <a:t> </a:t>
          </a:r>
          <a:r>
            <a:rPr lang="ru-RU" sz="1100" b="0" i="0" u="none" strike="noStrike" baseline="0">
              <a:solidFill>
                <a:schemeClr val="dk1"/>
              </a:solidFill>
              <a:latin typeface="+mn-lt"/>
              <a:ea typeface="+mn-ea"/>
              <a:cs typeface="Arial" panose="020B0604020202020204" pitchFamily="34" charset="0"/>
            </a:rPr>
            <a:t>лицензий на Сервер безопасности </a:t>
          </a:r>
          <a:r>
            <a:rPr lang="en-US" sz="1100" b="0" i="0" u="none" strike="noStrike" baseline="0">
              <a:solidFill>
                <a:schemeClr val="dk1"/>
              </a:solidFill>
              <a:latin typeface="+mn-lt"/>
              <a:ea typeface="+mn-ea"/>
              <a:cs typeface="Arial" panose="020B0604020202020204" pitchFamily="34" charset="0"/>
            </a:rPr>
            <a:t>Dallas Lock </a:t>
          </a:r>
          <a:r>
            <a:rPr lang="ru-RU" sz="1100" b="0" i="0" u="none" strike="noStrike" baseline="0">
              <a:solidFill>
                <a:schemeClr val="dk1"/>
              </a:solidFill>
              <a:latin typeface="+mn-lt"/>
              <a:ea typeface="+mn-ea"/>
              <a:cs typeface="Arial" panose="020B0604020202020204" pitchFamily="34" charset="0"/>
            </a:rPr>
            <a:t>соответствующего диапазона.</a:t>
          </a:r>
          <a:endParaRPr lang="en-US" sz="1100" b="0" i="0" u="none" strike="noStrike" baseline="0">
            <a:solidFill>
              <a:schemeClr val="dk1"/>
            </a:solidFill>
            <a:latin typeface="+mn-lt"/>
            <a:ea typeface="+mn-ea"/>
            <a:cs typeface="Arial" panose="020B0604020202020204" pitchFamily="34" charset="0"/>
          </a:endParaRPr>
        </a:p>
      </xdr:txBody>
    </xdr:sp>
    <xdr:clientData/>
  </xdr:twoCellAnchor>
  <xdr:twoCellAnchor>
    <xdr:from>
      <xdr:col>2</xdr:col>
      <xdr:colOff>3909390</xdr:colOff>
      <xdr:row>79</xdr:row>
      <xdr:rowOff>16564</xdr:rowOff>
    </xdr:from>
    <xdr:to>
      <xdr:col>11</xdr:col>
      <xdr:colOff>760951</xdr:colOff>
      <xdr:row>109</xdr:row>
      <xdr:rowOff>107894</xdr:rowOff>
    </xdr:to>
    <xdr:sp macro="" textlink="">
      <xdr:nvSpPr>
        <xdr:cNvPr id="26" name="TextBox 25">
          <a:extLst>
            <a:ext uri="{FF2B5EF4-FFF2-40B4-BE49-F238E27FC236}">
              <a16:creationId xmlns:a16="http://schemas.microsoft.com/office/drawing/2014/main" xmlns="" id="{00000000-0008-0000-0700-00001A000000}"/>
            </a:ext>
          </a:extLst>
        </xdr:cNvPr>
        <xdr:cNvSpPr txBox="1"/>
      </xdr:nvSpPr>
      <xdr:spPr>
        <a:xfrm>
          <a:off x="5714999" y="20010781"/>
          <a:ext cx="6442822" cy="58063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ru-RU" sz="1100" b="1" i="0" u="none" strike="noStrike" baseline="0">
              <a:solidFill>
                <a:schemeClr val="dk1"/>
              </a:solidFill>
              <a:latin typeface="+mn-lt"/>
              <a:ea typeface="+mn-ea"/>
              <a:cs typeface="Arial" panose="020B0604020202020204" pitchFamily="34" charset="0"/>
            </a:rPr>
            <a:t>Комплект поставки</a:t>
          </a:r>
        </a:p>
        <a:p>
          <a:pPr algn="just"/>
          <a:r>
            <a:rPr lang="ru-RU" sz="1100" b="0" i="0" u="none" strike="noStrike" baseline="0">
              <a:solidFill>
                <a:schemeClr val="dk1"/>
              </a:solidFill>
              <a:latin typeface="+mn-lt"/>
              <a:ea typeface="+mn-ea"/>
              <a:cs typeface="Arial" panose="020B0604020202020204" pitchFamily="34" charset="0"/>
            </a:rPr>
            <a:t>Включает одну лицензию на СЗИ </a:t>
          </a:r>
          <a:r>
            <a:rPr lang="en-US" sz="1100" b="0" i="0" u="none" strike="noStrike" baseline="0">
              <a:solidFill>
                <a:schemeClr val="dk1"/>
              </a:solidFill>
              <a:latin typeface="+mn-lt"/>
              <a:ea typeface="+mn-ea"/>
              <a:cs typeface="Arial" panose="020B0604020202020204" pitchFamily="34" charset="0"/>
            </a:rPr>
            <a:t>Dallas Lock 8.0 </a:t>
          </a:r>
          <a:r>
            <a:rPr lang="ru-RU" sz="1100" b="0" i="0" u="none" strike="noStrike" baseline="0">
              <a:solidFill>
                <a:schemeClr val="dk1"/>
              </a:solidFill>
              <a:latin typeface="+mn-lt"/>
              <a:ea typeface="+mn-ea"/>
              <a:cs typeface="Arial" panose="020B0604020202020204" pitchFamily="34" charset="0"/>
            </a:rPr>
            <a:t>соответствующей редакции</a:t>
          </a:r>
          <a:r>
            <a:rPr lang="en-US" sz="1100" b="0" i="0" u="none" strike="noStrike" baseline="0">
              <a:solidFill>
                <a:schemeClr val="dk1"/>
              </a:solidFill>
              <a:latin typeface="+mn-lt"/>
              <a:ea typeface="+mn-ea"/>
              <a:cs typeface="Arial" panose="020B0604020202020204" pitchFamily="34" charset="0"/>
            </a:rPr>
            <a:t> («K» </a:t>
          </a:r>
          <a:r>
            <a:rPr lang="ru-RU" sz="1100" b="0" i="0" u="none" strike="noStrike" baseline="0">
              <a:solidFill>
                <a:schemeClr val="dk1"/>
              </a:solidFill>
              <a:latin typeface="+mn-lt"/>
              <a:ea typeface="+mn-ea"/>
              <a:cs typeface="Arial" panose="020B0604020202020204" pitchFamily="34" charset="0"/>
            </a:rPr>
            <a:t>или «С»), сертифицированный комплект для установки СЗИ </a:t>
          </a:r>
          <a:r>
            <a:rPr lang="en-US" sz="1100" b="0" i="0" u="none" strike="noStrike" baseline="0">
              <a:solidFill>
                <a:schemeClr val="dk1"/>
              </a:solidFill>
              <a:latin typeface="+mn-lt"/>
              <a:ea typeface="+mn-ea"/>
              <a:cs typeface="Arial" panose="020B0604020202020204" pitchFamily="34" charset="0"/>
            </a:rPr>
            <a:t>Dallas Lock </a:t>
          </a:r>
          <a:r>
            <a:rPr lang="ru-RU" sz="1100" b="0" i="0" u="none" strike="noStrike" baseline="0">
              <a:solidFill>
                <a:schemeClr val="dk1"/>
              </a:solidFill>
              <a:latin typeface="+mn-lt"/>
              <a:ea typeface="+mn-ea"/>
              <a:cs typeface="Arial" panose="020B0604020202020204" pitchFamily="34" charset="0"/>
            </a:rPr>
            <a:t>и лицензионный </a:t>
          </a:r>
          <a:r>
            <a:rPr lang="en-US" sz="1100" b="0" i="0" u="none" strike="noStrike" baseline="0">
              <a:solidFill>
                <a:schemeClr val="dk1"/>
              </a:solidFill>
              <a:latin typeface="+mn-lt"/>
              <a:ea typeface="+mn-ea"/>
              <a:cs typeface="Arial" panose="020B0604020202020204" pitchFamily="34" charset="0"/>
            </a:rPr>
            <a:t>USB-</a:t>
          </a:r>
          <a:r>
            <a:rPr lang="ru-RU" sz="1100" b="0" i="0" u="none" strike="noStrike" baseline="0">
              <a:solidFill>
                <a:schemeClr val="dk1"/>
              </a:solidFill>
              <a:latin typeface="+mn-lt"/>
              <a:ea typeface="+mn-ea"/>
              <a:cs typeface="Arial" panose="020B0604020202020204" pitchFamily="34" charset="0"/>
            </a:rPr>
            <a:t>ключ Сервера лицензий </a:t>
          </a:r>
          <a:r>
            <a:rPr lang="en-US" sz="1100" b="0" i="0" u="none" strike="noStrike" baseline="0">
              <a:solidFill>
                <a:schemeClr val="dk1"/>
              </a:solidFill>
              <a:latin typeface="+mn-lt"/>
              <a:ea typeface="+mn-ea"/>
              <a:cs typeface="Arial" panose="020B0604020202020204" pitchFamily="34" charset="0"/>
            </a:rPr>
            <a:t>Dallas Lock </a:t>
          </a:r>
          <a:r>
            <a:rPr lang="ru-RU" sz="1100" b="0" i="0" u="none" strike="noStrike" baseline="0">
              <a:solidFill>
                <a:schemeClr val="dk1"/>
              </a:solidFill>
              <a:latin typeface="+mn-lt"/>
              <a:ea typeface="+mn-ea"/>
              <a:cs typeface="Arial" panose="020B0604020202020204" pitchFamily="34" charset="0"/>
            </a:rPr>
            <a:t>с указанием максимального количества терминальных серверов и доменов безопасности, которыми можно управлять.</a:t>
          </a:r>
        </a:p>
        <a:p>
          <a:pPr algn="just"/>
          <a:endParaRPr lang="en-US" sz="1100" b="1" i="0" u="none" strike="noStrike" baseline="0">
            <a:solidFill>
              <a:schemeClr val="dk1"/>
            </a:solidFill>
            <a:latin typeface="+mn-lt"/>
            <a:ea typeface="+mn-ea"/>
            <a:cs typeface="Arial" panose="020B0604020202020204" pitchFamily="34" charset="0"/>
          </a:endParaRPr>
        </a:p>
        <a:p>
          <a:pPr algn="just"/>
          <a:r>
            <a:rPr lang="ru-RU" sz="1100" b="1" i="0" u="none" strike="noStrike" baseline="0">
              <a:solidFill>
                <a:schemeClr val="dk1"/>
              </a:solidFill>
              <a:latin typeface="+mn-lt"/>
              <a:ea typeface="+mn-ea"/>
              <a:cs typeface="Arial" panose="020B0604020202020204" pitchFamily="34" charset="0"/>
            </a:rPr>
            <a:t>Техническая поддержка</a:t>
          </a:r>
        </a:p>
        <a:p>
          <a:pPr marL="0" marR="0" lvl="0" indent="0" algn="just" defTabSz="914400" eaLnBrk="1" fontAlgn="auto" latinLnBrk="0" hangingPunct="1">
            <a:lnSpc>
              <a:spcPct val="100000"/>
            </a:lnSpc>
            <a:spcBef>
              <a:spcPts val="0"/>
            </a:spcBef>
            <a:spcAft>
              <a:spcPts val="0"/>
            </a:spcAft>
            <a:buClrTx/>
            <a:buSzTx/>
            <a:buFontTx/>
            <a:buNone/>
            <a:tabLst/>
            <a:defRPr/>
          </a:pPr>
          <a:r>
            <a:rPr lang="ru-RU" sz="1100" b="0" i="0" baseline="0">
              <a:solidFill>
                <a:schemeClr val="dk1"/>
              </a:solidFill>
              <a:effectLst/>
              <a:latin typeface="+mn-lt"/>
              <a:ea typeface="+mn-ea"/>
              <a:cs typeface="+mn-cs"/>
            </a:rPr>
            <a:t>При первичном приобретении гарантийное сопровождение (основной пакет) в течение 1 года включено в стоимость (окончание артикула </a:t>
          </a:r>
          <a:r>
            <a:rPr lang="en-US" sz="1100" b="1" i="0" baseline="0">
              <a:solidFill>
                <a:schemeClr val="dk1"/>
              </a:solidFill>
              <a:effectLst/>
              <a:latin typeface="+mn-lt"/>
              <a:ea typeface="+mn-ea"/>
              <a:cs typeface="+mn-cs"/>
            </a:rPr>
            <a:t>z = 12M</a:t>
          </a:r>
          <a:r>
            <a:rPr lang="ru-RU" sz="1100" b="0" i="0" baseline="0">
              <a:solidFill>
                <a:schemeClr val="dk1"/>
              </a:solidFill>
              <a:effectLst/>
              <a:latin typeface="+mn-lt"/>
              <a:ea typeface="+mn-ea"/>
              <a:cs typeface="+mn-cs"/>
            </a:rPr>
            <a:t>).</a:t>
          </a:r>
          <a:r>
            <a:rPr lang="en-US" sz="1100" b="0" i="0" baseline="0">
              <a:solidFill>
                <a:schemeClr val="dk1"/>
              </a:solidFill>
              <a:effectLst/>
              <a:latin typeface="+mn-lt"/>
              <a:ea typeface="+mn-ea"/>
              <a:cs typeface="+mn-cs"/>
            </a:rPr>
            <a:t> </a:t>
          </a:r>
          <a:r>
            <a:rPr lang="ru-RU" sz="1100" b="0" i="0" baseline="0">
              <a:solidFill>
                <a:schemeClr val="dk1"/>
              </a:solidFill>
              <a:effectLst/>
              <a:latin typeface="+mn-lt"/>
              <a:ea typeface="+mn-ea"/>
              <a:cs typeface="+mn-cs"/>
            </a:rPr>
            <a:t>В случае приобретения лицензий с гарантийным сопровождением (основной пакет) на 3 года, стоимость лицензии умножается на коэффициент </a:t>
          </a:r>
          <a:r>
            <a:rPr lang="ru-RU" sz="1100" b="1" i="0" baseline="0">
              <a:solidFill>
                <a:schemeClr val="dk1"/>
              </a:solidFill>
              <a:effectLst/>
              <a:latin typeface="+mn-lt"/>
              <a:ea typeface="+mn-ea"/>
              <a:cs typeface="+mn-cs"/>
            </a:rPr>
            <a:t>1,35</a:t>
          </a:r>
          <a:r>
            <a:rPr lang="ru-RU" sz="1100" b="0" i="0" baseline="0">
              <a:solidFill>
                <a:schemeClr val="dk1"/>
              </a:solidFill>
              <a:effectLst/>
              <a:latin typeface="+mn-lt"/>
              <a:ea typeface="+mn-ea"/>
              <a:cs typeface="+mn-cs"/>
            </a:rPr>
            <a:t> (</a:t>
          </a:r>
          <a:r>
            <a:rPr lang="en-US" sz="1100" b="1" i="0" baseline="0">
              <a:solidFill>
                <a:schemeClr val="dk1"/>
              </a:solidFill>
              <a:effectLst/>
              <a:latin typeface="+mn-lt"/>
              <a:ea typeface="+mn-ea"/>
              <a:cs typeface="+mn-cs"/>
            </a:rPr>
            <a:t>z = 36M</a:t>
          </a:r>
          <a:r>
            <a:rPr lang="ru-RU" sz="1100" b="0" i="0" baseline="0">
              <a:solidFill>
                <a:schemeClr val="dk1"/>
              </a:solidFill>
              <a:effectLst/>
              <a:latin typeface="+mn-lt"/>
              <a:ea typeface="+mn-ea"/>
              <a:cs typeface="+mn-cs"/>
            </a:rPr>
            <a:t>). При первичном приобретении с техническим сопровождением расширенного пакета «24х7» окончания артикулов </a:t>
          </a:r>
          <a:r>
            <a:rPr lang="en-US" sz="1100" b="1" i="0" baseline="0">
              <a:solidFill>
                <a:schemeClr val="dk1"/>
              </a:solidFill>
              <a:effectLst/>
              <a:latin typeface="+mn-lt"/>
              <a:ea typeface="+mn-ea"/>
              <a:cs typeface="+mn-cs"/>
            </a:rPr>
            <a:t>12M</a:t>
          </a:r>
          <a:r>
            <a:rPr lang="en-US" sz="1100" b="0" i="0" baseline="0">
              <a:solidFill>
                <a:schemeClr val="dk1"/>
              </a:solidFill>
              <a:effectLst/>
              <a:latin typeface="+mn-lt"/>
              <a:ea typeface="+mn-ea"/>
              <a:cs typeface="+mn-cs"/>
            </a:rPr>
            <a:t>, </a:t>
          </a:r>
          <a:r>
            <a:rPr lang="en-US" sz="1100" b="1" i="0" baseline="0">
              <a:solidFill>
                <a:schemeClr val="dk1"/>
              </a:solidFill>
              <a:effectLst/>
              <a:latin typeface="+mn-lt"/>
              <a:ea typeface="+mn-ea"/>
              <a:cs typeface="+mn-cs"/>
            </a:rPr>
            <a:t>36M</a:t>
          </a:r>
          <a:r>
            <a:rPr lang="ru-RU" sz="1100" b="0" i="0" baseline="0">
              <a:solidFill>
                <a:schemeClr val="dk1"/>
              </a:solidFill>
              <a:effectLst/>
              <a:latin typeface="+mn-lt"/>
              <a:ea typeface="+mn-ea"/>
              <a:cs typeface="+mn-cs"/>
            </a:rPr>
            <a:t> заменяются на </a:t>
          </a:r>
          <a:r>
            <a:rPr lang="en-US" sz="1100" b="1" i="0" baseline="0">
              <a:solidFill>
                <a:schemeClr val="dk1"/>
              </a:solidFill>
              <a:effectLst/>
              <a:latin typeface="+mn-lt"/>
              <a:ea typeface="+mn-ea"/>
              <a:cs typeface="+mn-cs"/>
            </a:rPr>
            <a:t>12M247</a:t>
          </a:r>
          <a:r>
            <a:rPr lang="ru-RU" sz="1100" b="0" i="0" baseline="0">
              <a:solidFill>
                <a:schemeClr val="dk1"/>
              </a:solidFill>
              <a:effectLst/>
              <a:latin typeface="+mn-lt"/>
              <a:ea typeface="+mn-ea"/>
              <a:cs typeface="+mn-cs"/>
            </a:rPr>
            <a:t>, </a:t>
          </a:r>
          <a:r>
            <a:rPr lang="en-US" sz="1100" b="1" i="0" baseline="0">
              <a:solidFill>
                <a:schemeClr val="dk1"/>
              </a:solidFill>
              <a:effectLst/>
              <a:latin typeface="+mn-lt"/>
              <a:ea typeface="+mn-ea"/>
              <a:cs typeface="+mn-cs"/>
            </a:rPr>
            <a:t>36M247</a:t>
          </a:r>
          <a:r>
            <a:rPr lang="en-US" sz="1100" b="0" i="0" baseline="0">
              <a:solidFill>
                <a:schemeClr val="dk1"/>
              </a:solidFill>
              <a:effectLst/>
              <a:latin typeface="+mn-lt"/>
              <a:ea typeface="+mn-ea"/>
              <a:cs typeface="+mn-cs"/>
            </a:rPr>
            <a:t> </a:t>
          </a:r>
          <a:r>
            <a:rPr lang="ru-RU" sz="1100" b="0" i="0" baseline="0">
              <a:solidFill>
                <a:schemeClr val="dk1"/>
              </a:solidFill>
              <a:effectLst/>
              <a:latin typeface="+mn-lt"/>
              <a:ea typeface="+mn-ea"/>
              <a:cs typeface="+mn-cs"/>
            </a:rPr>
            <a:t>соответственно.</a:t>
          </a:r>
          <a:endParaRPr lang="ru-RU">
            <a:effectLst/>
          </a:endParaRPr>
        </a:p>
        <a:p>
          <a:r>
            <a:rPr lang="ru-RU" sz="1100" b="0" i="0" baseline="0">
              <a:solidFill>
                <a:schemeClr val="dk1"/>
              </a:solidFill>
              <a:effectLst/>
              <a:latin typeface="+mn-lt"/>
              <a:ea typeface="+mn-ea"/>
              <a:cs typeface="+mn-cs"/>
            </a:rPr>
            <a:t>Продление технического сопровождения оформляется в виде сертификата на код активации технической поддержки. </a:t>
          </a:r>
          <a:r>
            <a:rPr lang="ru-RU" sz="1100">
              <a:solidFill>
                <a:schemeClr val="dk1"/>
              </a:solidFill>
              <a:effectLst/>
              <a:latin typeface="+mn-lt"/>
              <a:ea typeface="+mn-ea"/>
              <a:cs typeface="+mn-cs"/>
            </a:rPr>
            <a:t>Сертификат передается по УПД или товарной накладной по форме ТОРГ-12 с оформлением счета-фактуры.</a:t>
          </a:r>
          <a:endParaRPr lang="ru-RU">
            <a:effectLst/>
          </a:endParaRPr>
        </a:p>
        <a:p>
          <a:pPr algn="just"/>
          <a:r>
            <a:rPr lang="ru-RU" sz="1100" b="0" i="0" baseline="0">
              <a:solidFill>
                <a:schemeClr val="dk1"/>
              </a:solidFill>
              <a:effectLst/>
              <a:latin typeface="+mn-lt"/>
              <a:ea typeface="+mn-ea"/>
              <a:cs typeface="+mn-cs"/>
            </a:rPr>
            <a:t>Стоимость последующего технического сопровождения (основной пакет) составляет 20% (15% для лицензий с артикулом </a:t>
          </a:r>
          <a:r>
            <a:rPr lang="en-US" sz="1100" b="0" i="0" baseline="0">
              <a:solidFill>
                <a:schemeClr val="dk1"/>
              </a:solidFill>
              <a:effectLst/>
              <a:latin typeface="+mn-lt"/>
              <a:ea typeface="+mn-ea"/>
              <a:cs typeface="+mn-cs"/>
            </a:rPr>
            <a:t>*</a:t>
          </a:r>
          <a:r>
            <a:rPr lang="ru-RU" sz="1100" b="0" i="0" baseline="0">
              <a:solidFill>
                <a:schemeClr val="dk1"/>
              </a:solidFill>
              <a:effectLst/>
              <a:latin typeface="+mn-lt"/>
              <a:ea typeface="+mn-ea"/>
              <a:cs typeface="+mn-cs"/>
            </a:rPr>
            <a:t>.36</a:t>
          </a:r>
          <a:r>
            <a:rPr lang="en-US" sz="1100" b="0" i="0" baseline="0">
              <a:solidFill>
                <a:schemeClr val="dk1"/>
              </a:solidFill>
              <a:effectLst/>
              <a:latin typeface="+mn-lt"/>
              <a:ea typeface="+mn-ea"/>
              <a:cs typeface="+mn-cs"/>
            </a:rPr>
            <a:t>M</a:t>
          </a:r>
          <a:r>
            <a:rPr lang="ru-RU" sz="1100" b="0" i="0" baseline="0">
              <a:solidFill>
                <a:schemeClr val="dk1"/>
              </a:solidFill>
              <a:effectLst/>
              <a:latin typeface="+mn-lt"/>
              <a:ea typeface="+mn-ea"/>
              <a:cs typeface="+mn-cs"/>
            </a:rPr>
            <a:t>) от стоимости лицензий в год. При оплате технического сопровождения (основной пакет) вперед на 3 года действует скидка – стоимость продления составит 55% (40% для лицензий с артикулом </a:t>
          </a:r>
          <a:r>
            <a:rPr lang="en-US" sz="1100" b="0" i="0" baseline="0">
              <a:solidFill>
                <a:schemeClr val="dk1"/>
              </a:solidFill>
              <a:effectLst/>
              <a:latin typeface="+mn-lt"/>
              <a:ea typeface="+mn-ea"/>
              <a:cs typeface="+mn-cs"/>
            </a:rPr>
            <a:t>*</a:t>
          </a:r>
          <a:r>
            <a:rPr lang="ru-RU" sz="1100" b="0" i="0" baseline="0">
              <a:solidFill>
                <a:schemeClr val="dk1"/>
              </a:solidFill>
              <a:effectLst/>
              <a:latin typeface="+mn-lt"/>
              <a:ea typeface="+mn-ea"/>
              <a:cs typeface="+mn-cs"/>
            </a:rPr>
            <a:t>.36</a:t>
          </a:r>
          <a:r>
            <a:rPr lang="en-US" sz="1100" b="0" i="0" baseline="0">
              <a:solidFill>
                <a:schemeClr val="dk1"/>
              </a:solidFill>
              <a:effectLst/>
              <a:latin typeface="+mn-lt"/>
              <a:ea typeface="+mn-ea"/>
              <a:cs typeface="+mn-cs"/>
            </a:rPr>
            <a:t>M</a:t>
          </a:r>
          <a:r>
            <a:rPr lang="ru-RU" sz="1100" b="0" i="0" baseline="0">
              <a:solidFill>
                <a:schemeClr val="dk1"/>
              </a:solidFill>
              <a:effectLst/>
              <a:latin typeface="+mn-lt"/>
              <a:ea typeface="+mn-ea"/>
              <a:cs typeface="+mn-cs"/>
            </a:rPr>
            <a:t>) от розничной стоимости лицензий. Стоимость последующего технического сопровождения (расширенный пакет «24х7») составляет 30% (22% для лицензий с артикулом </a:t>
          </a:r>
          <a:r>
            <a:rPr lang="en-US" sz="1100" b="0" i="0" baseline="0">
              <a:solidFill>
                <a:schemeClr val="dk1"/>
              </a:solidFill>
              <a:effectLst/>
              <a:latin typeface="+mn-lt"/>
              <a:ea typeface="+mn-ea"/>
              <a:cs typeface="+mn-cs"/>
            </a:rPr>
            <a:t>*</a:t>
          </a:r>
          <a:r>
            <a:rPr lang="ru-RU" sz="1100" b="0" i="0" baseline="0">
              <a:solidFill>
                <a:schemeClr val="dk1"/>
              </a:solidFill>
              <a:effectLst/>
              <a:latin typeface="+mn-lt"/>
              <a:ea typeface="+mn-ea"/>
              <a:cs typeface="+mn-cs"/>
            </a:rPr>
            <a:t>.36</a:t>
          </a:r>
          <a:r>
            <a:rPr lang="en-US" sz="1100" b="0" i="0" baseline="0">
              <a:solidFill>
                <a:schemeClr val="dk1"/>
              </a:solidFill>
              <a:effectLst/>
              <a:latin typeface="+mn-lt"/>
              <a:ea typeface="+mn-ea"/>
              <a:cs typeface="+mn-cs"/>
            </a:rPr>
            <a:t>M</a:t>
          </a:r>
          <a:r>
            <a:rPr lang="ru-RU" sz="1100" b="0" i="0" baseline="0">
              <a:solidFill>
                <a:schemeClr val="dk1"/>
              </a:solidFill>
              <a:effectLst/>
              <a:latin typeface="+mn-lt"/>
              <a:ea typeface="+mn-ea"/>
              <a:cs typeface="+mn-cs"/>
            </a:rPr>
            <a:t>) от стоимости лицензий в год. При оплате технического сопровождения (расширенный пакет «24х7») вперед на 3 года действует скидка – стоимость продления составит 80% (60% для лицензий с артикулом </a:t>
          </a:r>
          <a:r>
            <a:rPr lang="en-US" sz="1100" b="0" i="0" baseline="0">
              <a:solidFill>
                <a:schemeClr val="dk1"/>
              </a:solidFill>
              <a:effectLst/>
              <a:latin typeface="+mn-lt"/>
              <a:ea typeface="+mn-ea"/>
              <a:cs typeface="+mn-cs"/>
            </a:rPr>
            <a:t>*</a:t>
          </a:r>
          <a:r>
            <a:rPr lang="ru-RU" sz="1100" b="0" i="0" baseline="0">
              <a:solidFill>
                <a:schemeClr val="dk1"/>
              </a:solidFill>
              <a:effectLst/>
              <a:latin typeface="+mn-lt"/>
              <a:ea typeface="+mn-ea"/>
              <a:cs typeface="+mn-cs"/>
            </a:rPr>
            <a:t>.36</a:t>
          </a:r>
          <a:r>
            <a:rPr lang="en-US" sz="1100" b="0" i="0" baseline="0">
              <a:solidFill>
                <a:schemeClr val="dk1"/>
              </a:solidFill>
              <a:effectLst/>
              <a:latin typeface="+mn-lt"/>
              <a:ea typeface="+mn-ea"/>
              <a:cs typeface="+mn-cs"/>
            </a:rPr>
            <a:t>M</a:t>
          </a:r>
          <a:r>
            <a:rPr lang="ru-RU" sz="1100" b="0" i="0" baseline="0">
              <a:solidFill>
                <a:schemeClr val="dk1"/>
              </a:solidFill>
              <a:effectLst/>
              <a:latin typeface="+mn-lt"/>
              <a:ea typeface="+mn-ea"/>
              <a:cs typeface="+mn-cs"/>
            </a:rPr>
            <a:t>) от стоимости лицензий. При продлении технического сопровождения оплачивается также весь период с момента окончания гарантийного или технического сопровождения.</a:t>
          </a:r>
          <a:endParaRPr lang="ru-RU">
            <a:effectLst/>
          </a:endParaRPr>
        </a:p>
        <a:p>
          <a:pPr algn="just"/>
          <a:r>
            <a:rPr lang="ru-RU" sz="1100" b="0" i="0" baseline="0">
              <a:solidFill>
                <a:schemeClr val="dk1"/>
              </a:solidFill>
              <a:effectLst/>
              <a:latin typeface="+mn-lt"/>
              <a:ea typeface="+mn-ea"/>
              <a:cs typeface="+mn-cs"/>
            </a:rPr>
            <a:t>Стоимость технического сопровождения на устаревших инфраструктурах (при использовании операционных систем с завершившейся поддержкой от вендора, например, таких, как </a:t>
          </a:r>
          <a:r>
            <a:rPr lang="en-US" sz="1100" b="0" i="0" baseline="0">
              <a:solidFill>
                <a:schemeClr val="dk1"/>
              </a:solidFill>
              <a:effectLst/>
              <a:latin typeface="+mn-lt"/>
              <a:ea typeface="+mn-ea"/>
              <a:cs typeface="+mn-cs"/>
            </a:rPr>
            <a:t>Windows XP/2003 Server</a:t>
          </a:r>
          <a:r>
            <a:rPr lang="ru-RU" sz="1100" b="0" i="0" baseline="0">
              <a:solidFill>
                <a:schemeClr val="dk1"/>
              </a:solidFill>
              <a:effectLst/>
              <a:latin typeface="+mn-lt"/>
              <a:ea typeface="+mn-ea"/>
              <a:cs typeface="+mn-cs"/>
            </a:rPr>
            <a:t>/</a:t>
          </a:r>
          <a:r>
            <a:rPr lang="en-US" sz="1100" b="0" i="0" baseline="0">
              <a:solidFill>
                <a:schemeClr val="dk1"/>
              </a:solidFill>
              <a:effectLst/>
              <a:latin typeface="+mn-lt"/>
              <a:ea typeface="+mn-ea"/>
              <a:cs typeface="+mn-cs"/>
            </a:rPr>
            <a:t>Windows 7 </a:t>
          </a:r>
          <a:r>
            <a:rPr lang="ru-RU" sz="1100" b="0" i="0" baseline="0">
              <a:solidFill>
                <a:schemeClr val="dk1"/>
              </a:solidFill>
              <a:effectLst/>
              <a:latin typeface="+mn-lt"/>
              <a:ea typeface="+mn-ea"/>
              <a:cs typeface="+mn-cs"/>
            </a:rPr>
            <a:t>и т.д.</a:t>
          </a:r>
          <a:r>
            <a:rPr lang="en-US" sz="1100" b="0" i="0" baseline="0">
              <a:solidFill>
                <a:schemeClr val="dk1"/>
              </a:solidFill>
              <a:effectLst/>
              <a:latin typeface="+mn-lt"/>
              <a:ea typeface="+mn-ea"/>
              <a:cs typeface="+mn-cs"/>
            </a:rPr>
            <a:t>) </a:t>
          </a:r>
          <a:r>
            <a:rPr lang="ru-RU" sz="1100" b="0" i="0" baseline="0">
              <a:solidFill>
                <a:schemeClr val="dk1"/>
              </a:solidFill>
              <a:effectLst/>
              <a:latin typeface="+mn-lt"/>
              <a:ea typeface="+mn-ea"/>
              <a:cs typeface="+mn-cs"/>
            </a:rPr>
            <a:t>удваивается.</a:t>
          </a:r>
          <a:endParaRPr lang="ru-RU">
            <a:effectLst/>
          </a:endParaRPr>
        </a:p>
        <a:p>
          <a:pPr algn="just"/>
          <a:r>
            <a:rPr lang="ru-RU" sz="1100" b="0" i="0" baseline="0">
              <a:solidFill>
                <a:schemeClr val="dk1"/>
              </a:solidFill>
              <a:effectLst/>
              <a:latin typeface="+mn-lt"/>
              <a:ea typeface="+mn-ea"/>
              <a:cs typeface="+mn-cs"/>
            </a:rPr>
            <a:t>Пользователи программного обеспечения </a:t>
          </a:r>
          <a:r>
            <a:rPr lang="en-US" sz="1100" b="0" i="0" baseline="0">
              <a:solidFill>
                <a:schemeClr val="dk1"/>
              </a:solidFill>
              <a:effectLst/>
              <a:latin typeface="+mn-lt"/>
              <a:ea typeface="+mn-ea"/>
              <a:cs typeface="+mn-cs"/>
            </a:rPr>
            <a:t>Dallas Lock </a:t>
          </a:r>
          <a:r>
            <a:rPr lang="ru-RU" sz="1100" b="0" i="0" baseline="0">
              <a:solidFill>
                <a:schemeClr val="dk1"/>
              </a:solidFill>
              <a:effectLst/>
              <a:latin typeface="+mn-lt"/>
              <a:ea typeface="+mn-ea"/>
              <a:cs typeface="+mn-cs"/>
            </a:rPr>
            <a:t>в рамках гарантийного или непрерывно действующего технического сопровождения имеют право бесплатного обновления лицензий до следующей версии этого решения (с тем же объемом функциональности). Оплачивается только стоимость новых сертифицированных комплектов для установки и 1 год (3 года для лицензий с артикулом </a:t>
          </a:r>
          <a:r>
            <a:rPr lang="en-US" sz="1100" b="0" i="0" baseline="0">
              <a:solidFill>
                <a:schemeClr val="dk1"/>
              </a:solidFill>
              <a:effectLst/>
              <a:latin typeface="+mn-lt"/>
              <a:ea typeface="+mn-ea"/>
              <a:cs typeface="+mn-cs"/>
            </a:rPr>
            <a:t>*</a:t>
          </a:r>
          <a:r>
            <a:rPr lang="ru-RU" sz="1100" b="0" i="0" baseline="0">
              <a:solidFill>
                <a:schemeClr val="dk1"/>
              </a:solidFill>
              <a:effectLst/>
              <a:latin typeface="+mn-lt"/>
              <a:ea typeface="+mn-ea"/>
              <a:cs typeface="+mn-cs"/>
            </a:rPr>
            <a:t>.36</a:t>
          </a:r>
          <a:r>
            <a:rPr lang="en-US" sz="1100" b="0" i="0" baseline="0">
              <a:solidFill>
                <a:schemeClr val="dk1"/>
              </a:solidFill>
              <a:effectLst/>
              <a:latin typeface="+mn-lt"/>
              <a:ea typeface="+mn-ea"/>
              <a:cs typeface="+mn-cs"/>
            </a:rPr>
            <a:t>M</a:t>
          </a:r>
          <a:r>
            <a:rPr lang="ru-RU" sz="1100" b="0" i="0" baseline="0">
              <a:solidFill>
                <a:schemeClr val="dk1"/>
              </a:solidFill>
              <a:effectLst/>
              <a:latin typeface="+mn-lt"/>
              <a:ea typeface="+mn-ea"/>
              <a:cs typeface="+mn-cs"/>
            </a:rPr>
            <a:t>) технической поддержки.</a:t>
          </a:r>
          <a:endParaRPr lang="ru-RU">
            <a:effectLst/>
          </a:endParaRPr>
        </a:p>
      </xdr:txBody>
    </xdr:sp>
    <xdr:clientData/>
  </xdr:twoCellAnchor>
  <xdr:twoCellAnchor editAs="oneCell">
    <xdr:from>
      <xdr:col>0</xdr:col>
      <xdr:colOff>16563</xdr:colOff>
      <xdr:row>110</xdr:row>
      <xdr:rowOff>0</xdr:rowOff>
    </xdr:from>
    <xdr:to>
      <xdr:col>12</xdr:col>
      <xdr:colOff>10992</xdr:colOff>
      <xdr:row>118</xdr:row>
      <xdr:rowOff>51604</xdr:rowOff>
    </xdr:to>
    <xdr:pic>
      <xdr:nvPicPr>
        <xdr:cNvPr id="27" name="Рисунок 26">
          <a:extLst>
            <a:ext uri="{FF2B5EF4-FFF2-40B4-BE49-F238E27FC236}">
              <a16:creationId xmlns:a16="http://schemas.microsoft.com/office/drawing/2014/main" xmlns="" id="{00000000-0008-0000-0700-00001B000000}"/>
            </a:ext>
          </a:extLst>
        </xdr:cNvPr>
        <xdr:cNvPicPr>
          <a:picLocks noChangeAspect="1"/>
        </xdr:cNvPicPr>
      </xdr:nvPicPr>
      <xdr:blipFill>
        <a:blip xmlns:r="http://schemas.openxmlformats.org/officeDocument/2006/relationships" r:embed="rId3"/>
        <a:stretch>
          <a:fillRect/>
        </a:stretch>
      </xdr:blipFill>
      <xdr:spPr>
        <a:xfrm>
          <a:off x="16563" y="25899717"/>
          <a:ext cx="12161581" cy="1575604"/>
        </a:xfrm>
        <a:prstGeom prst="rect">
          <a:avLst/>
        </a:prstGeom>
      </xdr:spPr>
    </xdr:pic>
    <xdr:clientData/>
  </xdr:twoCellAnchor>
  <xdr:twoCellAnchor>
    <xdr:from>
      <xdr:col>1</xdr:col>
      <xdr:colOff>0</xdr:colOff>
      <xdr:row>119</xdr:row>
      <xdr:rowOff>0</xdr:rowOff>
    </xdr:from>
    <xdr:to>
      <xdr:col>2</xdr:col>
      <xdr:colOff>3000444</xdr:colOff>
      <xdr:row>119</xdr:row>
      <xdr:rowOff>0</xdr:rowOff>
    </xdr:to>
    <xdr:cxnSp macro="">
      <xdr:nvCxnSpPr>
        <xdr:cNvPr id="28" name="Прямая соединительная линия 27">
          <a:extLst>
            <a:ext uri="{FF2B5EF4-FFF2-40B4-BE49-F238E27FC236}">
              <a16:creationId xmlns:a16="http://schemas.microsoft.com/office/drawing/2014/main" xmlns="" id="{00000000-0008-0000-0700-00001C000000}"/>
            </a:ext>
          </a:extLst>
        </xdr:cNvPr>
        <xdr:cNvCxnSpPr/>
      </xdr:nvCxnSpPr>
      <xdr:spPr>
        <a:xfrm>
          <a:off x="82826" y="27614217"/>
          <a:ext cx="472322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119</xdr:row>
      <xdr:rowOff>49696</xdr:rowOff>
    </xdr:from>
    <xdr:to>
      <xdr:col>11</xdr:col>
      <xdr:colOff>680830</xdr:colOff>
      <xdr:row>122</xdr:row>
      <xdr:rowOff>106668</xdr:rowOff>
    </xdr:to>
    <xdr:sp macro="" textlink="">
      <xdr:nvSpPr>
        <xdr:cNvPr id="29" name="TextBox 28">
          <a:extLst>
            <a:ext uri="{FF2B5EF4-FFF2-40B4-BE49-F238E27FC236}">
              <a16:creationId xmlns:a16="http://schemas.microsoft.com/office/drawing/2014/main" xmlns="" id="{00000000-0008-0000-0700-00001D000000}"/>
            </a:ext>
          </a:extLst>
        </xdr:cNvPr>
        <xdr:cNvSpPr txBox="1"/>
      </xdr:nvSpPr>
      <xdr:spPr>
        <a:xfrm>
          <a:off x="0" y="27663913"/>
          <a:ext cx="12077700" cy="6284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u-RU" sz="1100" b="0" i="0" u="none" strike="noStrike" baseline="0">
              <a:solidFill>
                <a:schemeClr val="dk1"/>
              </a:solidFill>
              <a:latin typeface="+mn-lt"/>
              <a:ea typeface="+mn-ea"/>
              <a:cs typeface="Arial" panose="020B0604020202020204" pitchFamily="34" charset="0"/>
            </a:rPr>
            <a:t>* На основании статьи № 149 п. 2 пп. 26 НК РФ стоимость передаваемых неисключительных прав на используеме программное обеспечение не облагается НДС</a:t>
          </a:r>
          <a:r>
            <a:rPr lang="en-US" sz="1100" b="0" i="0" u="none" strike="noStrike" baseline="0">
              <a:solidFill>
                <a:schemeClr val="dk1"/>
              </a:solidFill>
              <a:latin typeface="+mn-lt"/>
              <a:ea typeface="+mn-ea"/>
              <a:cs typeface="Arial" panose="020B0604020202020204" pitchFamily="34" charset="0"/>
            </a:rPr>
            <a:t>; </a:t>
          </a:r>
        </a:p>
        <a:p>
          <a:r>
            <a:rPr lang="ru-RU" sz="1100" b="0" i="0" baseline="0">
              <a:solidFill>
                <a:schemeClr val="dk1"/>
              </a:solidFill>
              <a:effectLst/>
              <a:latin typeface="+mn-lt"/>
              <a:ea typeface="+mn-ea"/>
              <a:cs typeface="+mn-cs"/>
            </a:rPr>
            <a:t>«</a:t>
          </a:r>
          <a:r>
            <a:rPr lang="en-US" sz="1100" b="0" i="0" baseline="0">
              <a:solidFill>
                <a:schemeClr val="dk1"/>
              </a:solidFill>
              <a:effectLst/>
              <a:latin typeface="+mn-lt"/>
              <a:ea typeface="+mn-ea"/>
              <a:cs typeface="+mn-cs"/>
            </a:rPr>
            <a:t>z» – </a:t>
          </a:r>
          <a:r>
            <a:rPr lang="ru-RU" sz="1100" b="0" i="0" baseline="0">
              <a:solidFill>
                <a:schemeClr val="dk1"/>
              </a:solidFill>
              <a:effectLst/>
              <a:latin typeface="+mn-lt"/>
              <a:ea typeface="+mn-ea"/>
              <a:cs typeface="+mn-cs"/>
            </a:rPr>
            <a:t>срок оказания гарантийного сопровождения: </a:t>
          </a:r>
          <a:r>
            <a:rPr lang="en-US" sz="1100" b="0" i="0" baseline="0">
              <a:solidFill>
                <a:schemeClr val="dk1"/>
              </a:solidFill>
              <a:effectLst/>
              <a:latin typeface="+mn-lt"/>
              <a:ea typeface="+mn-ea"/>
              <a:cs typeface="+mn-cs"/>
            </a:rPr>
            <a:t>12M - </a:t>
          </a:r>
          <a:r>
            <a:rPr lang="ru-RU" sz="1100" b="0" i="0" baseline="0">
              <a:solidFill>
                <a:schemeClr val="dk1"/>
              </a:solidFill>
              <a:effectLst/>
              <a:latin typeface="+mn-lt"/>
              <a:ea typeface="+mn-ea"/>
              <a:cs typeface="+mn-cs"/>
            </a:rPr>
            <a:t>12 месяцев, 36</a:t>
          </a:r>
          <a:r>
            <a:rPr lang="en-US" sz="1100" b="0" i="0" baseline="0">
              <a:solidFill>
                <a:schemeClr val="dk1"/>
              </a:solidFill>
              <a:effectLst/>
              <a:latin typeface="+mn-lt"/>
              <a:ea typeface="+mn-ea"/>
              <a:cs typeface="+mn-cs"/>
            </a:rPr>
            <a:t>M - </a:t>
          </a:r>
          <a:r>
            <a:rPr lang="ru-RU" sz="1100" b="0" i="0" baseline="0">
              <a:solidFill>
                <a:schemeClr val="dk1"/>
              </a:solidFill>
              <a:effectLst/>
              <a:latin typeface="+mn-lt"/>
              <a:ea typeface="+mn-ea"/>
              <a:cs typeface="+mn-cs"/>
            </a:rPr>
            <a:t>36 месяцев.</a:t>
          </a:r>
          <a:endParaRPr lang="ru-RU" sz="1100" b="0" i="0" u="none" strike="noStrike" baseline="0">
            <a:solidFill>
              <a:schemeClr val="dk1"/>
            </a:solidFill>
            <a:latin typeface="+mn-lt"/>
            <a:ea typeface="+mn-ea"/>
            <a:cs typeface="Arial" panose="020B0604020202020204"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16</xdr:row>
      <xdr:rowOff>76759</xdr:rowOff>
    </xdr:from>
    <xdr:to>
      <xdr:col>2</xdr:col>
      <xdr:colOff>3905250</xdr:colOff>
      <xdr:row>43</xdr:row>
      <xdr:rowOff>22412</xdr:rowOff>
    </xdr:to>
    <xdr:sp macro="" textlink="">
      <xdr:nvSpPr>
        <xdr:cNvPr id="4" name="TextBox 3">
          <a:extLst>
            <a:ext uri="{FF2B5EF4-FFF2-40B4-BE49-F238E27FC236}">
              <a16:creationId xmlns:a16="http://schemas.microsoft.com/office/drawing/2014/main" xmlns="" id="{00000000-0008-0000-0800-000004000000}"/>
            </a:ext>
          </a:extLst>
        </xdr:cNvPr>
        <xdr:cNvSpPr txBox="1"/>
      </xdr:nvSpPr>
      <xdr:spPr>
        <a:xfrm>
          <a:off x="99172" y="6273612"/>
          <a:ext cx="5711078" cy="50891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ru-RU" sz="1100" b="1" i="0" u="none" strike="noStrike" baseline="0">
              <a:solidFill>
                <a:schemeClr val="dk1"/>
              </a:solidFill>
              <a:latin typeface="+mn-lt"/>
              <a:ea typeface="+mn-ea"/>
              <a:cs typeface="Arial" panose="020B0604020202020204" pitchFamily="34" charset="0"/>
            </a:rPr>
            <a:t>Основные возможности Сервера лицензий</a:t>
          </a:r>
        </a:p>
        <a:p>
          <a:pPr algn="just"/>
          <a:r>
            <a:rPr lang="ru-RU" sz="1100" b="0" i="0" u="none" strike="noStrike" baseline="0">
              <a:solidFill>
                <a:schemeClr val="dk1"/>
              </a:solidFill>
              <a:latin typeface="+mn-lt"/>
              <a:ea typeface="+mn-ea"/>
              <a:cs typeface="Arial" panose="020B0604020202020204" pitchFamily="34" charset="0"/>
            </a:rPr>
            <a:t>• Мониторинг и информирование администраторов безопасности о состоянии технической поддержки по использующимся лицензиям, автоматизированный запрос стоимости продления технической поддержки.</a:t>
          </a:r>
        </a:p>
        <a:p>
          <a:pPr algn="just"/>
          <a:r>
            <a:rPr lang="ru-RU" sz="1100" b="0" i="0" u="none" strike="noStrike" baseline="0">
              <a:solidFill>
                <a:schemeClr val="dk1"/>
              </a:solidFill>
              <a:latin typeface="+mn-lt"/>
              <a:ea typeface="+mn-ea"/>
              <a:cs typeface="Arial" panose="020B0604020202020204" pitchFamily="34" charset="0"/>
            </a:rPr>
            <a:t>• Перераспределение квот на терминальные подключения между терминальными</a:t>
          </a:r>
          <a:r>
            <a:rPr lang="en-US" sz="1100" b="0" i="0" u="none" strike="noStrike" baseline="0">
              <a:solidFill>
                <a:schemeClr val="dk1"/>
              </a:solidFill>
              <a:latin typeface="+mn-lt"/>
              <a:ea typeface="+mn-ea"/>
              <a:cs typeface="Arial" panose="020B0604020202020204" pitchFamily="34" charset="0"/>
            </a:rPr>
            <a:t> </a:t>
          </a:r>
          <a:r>
            <a:rPr lang="ru-RU" sz="1100" b="0" i="0" u="none" strike="noStrike" baseline="0">
              <a:solidFill>
                <a:schemeClr val="dk1"/>
              </a:solidFill>
              <a:latin typeface="+mn-lt"/>
              <a:ea typeface="+mn-ea"/>
              <a:cs typeface="Arial" panose="020B0604020202020204" pitchFamily="34" charset="0"/>
            </a:rPr>
            <a:t>серверами или на количество клиентов </a:t>
          </a:r>
          <a:r>
            <a:rPr lang="en-US" sz="1100" b="0" i="0" u="none" strike="noStrike" baseline="0">
              <a:solidFill>
                <a:schemeClr val="dk1"/>
              </a:solidFill>
              <a:latin typeface="+mn-lt"/>
              <a:ea typeface="+mn-ea"/>
              <a:cs typeface="Arial" panose="020B0604020202020204" pitchFamily="34" charset="0"/>
            </a:rPr>
            <a:t>Dallas Lock </a:t>
          </a:r>
          <a:r>
            <a:rPr lang="ru-RU" sz="1100" b="0" i="0" u="none" strike="noStrike" baseline="0">
              <a:solidFill>
                <a:schemeClr val="dk1"/>
              </a:solidFill>
              <a:latin typeface="+mn-lt"/>
              <a:ea typeface="+mn-ea"/>
              <a:cs typeface="Arial" panose="020B0604020202020204" pitchFamily="34" charset="0"/>
            </a:rPr>
            <a:t>между Серверами безопасности.</a:t>
          </a:r>
        </a:p>
        <a:p>
          <a:pPr algn="just"/>
          <a:r>
            <a:rPr lang="ru-RU" sz="1100" b="0" i="0" u="none" strike="noStrike" baseline="0">
              <a:solidFill>
                <a:schemeClr val="dk1"/>
              </a:solidFill>
              <a:latin typeface="+mn-lt"/>
              <a:ea typeface="+mn-ea"/>
              <a:cs typeface="Arial" panose="020B0604020202020204" pitchFamily="34" charset="0"/>
            </a:rPr>
            <a:t>• Создание новых доменов безопасности </a:t>
          </a:r>
          <a:r>
            <a:rPr lang="en-US" sz="1100" b="0" i="0" u="none" strike="noStrike" baseline="0">
              <a:solidFill>
                <a:schemeClr val="dk1"/>
              </a:solidFill>
              <a:latin typeface="+mn-lt"/>
              <a:ea typeface="+mn-ea"/>
              <a:cs typeface="Arial" panose="020B0604020202020204" pitchFamily="34" charset="0"/>
            </a:rPr>
            <a:t>Dallas Lock </a:t>
          </a:r>
          <a:r>
            <a:rPr lang="ru-RU" sz="1100" b="0" i="0" u="none" strike="noStrike" baseline="0">
              <a:solidFill>
                <a:schemeClr val="dk1"/>
              </a:solidFill>
              <a:latin typeface="+mn-lt"/>
              <a:ea typeface="+mn-ea"/>
              <a:cs typeface="Arial" panose="020B0604020202020204" pitchFamily="34" charset="0"/>
            </a:rPr>
            <a:t>в рамках общей квоты</a:t>
          </a:r>
          <a:r>
            <a:rPr lang="en-US" sz="1100" b="0" i="0" u="none" strike="noStrike" baseline="0">
              <a:solidFill>
                <a:schemeClr val="dk1"/>
              </a:solidFill>
              <a:latin typeface="+mn-lt"/>
              <a:ea typeface="+mn-ea"/>
              <a:cs typeface="Arial" panose="020B0604020202020204" pitchFamily="34" charset="0"/>
            </a:rPr>
            <a:t> </a:t>
          </a:r>
          <a:r>
            <a:rPr lang="ru-RU" sz="1100" b="0" i="0" u="none" strike="noStrike" baseline="0">
              <a:solidFill>
                <a:schemeClr val="dk1"/>
              </a:solidFill>
              <a:latin typeface="+mn-lt"/>
              <a:ea typeface="+mn-ea"/>
              <a:cs typeface="Arial" panose="020B0604020202020204" pitchFamily="34" charset="0"/>
            </a:rPr>
            <a:t>клиентских лицензий, назначение дополнительных терминальных серверов</a:t>
          </a:r>
          <a:r>
            <a:rPr lang="en-US" sz="1100" b="0" i="0" u="none" strike="noStrike" baseline="0">
              <a:solidFill>
                <a:schemeClr val="dk1"/>
              </a:solidFill>
              <a:latin typeface="+mn-lt"/>
              <a:ea typeface="+mn-ea"/>
              <a:cs typeface="Arial" panose="020B0604020202020204" pitchFamily="34" charset="0"/>
            </a:rPr>
            <a:t> </a:t>
          </a:r>
          <a:r>
            <a:rPr lang="ru-RU" sz="1100" b="0" i="0" u="none" strike="noStrike" baseline="0">
              <a:solidFill>
                <a:schemeClr val="dk1"/>
              </a:solidFill>
              <a:latin typeface="+mn-lt"/>
              <a:ea typeface="+mn-ea"/>
              <a:cs typeface="Arial" panose="020B0604020202020204" pitchFamily="34" charset="0"/>
            </a:rPr>
            <a:t>в рамках общей квоты</a:t>
          </a:r>
          <a:r>
            <a:rPr lang="en-US" sz="1100" b="0" i="0" u="none" strike="noStrike" baseline="0">
              <a:solidFill>
                <a:schemeClr val="dk1"/>
              </a:solidFill>
              <a:latin typeface="+mn-lt"/>
              <a:ea typeface="+mn-ea"/>
              <a:cs typeface="Arial" panose="020B0604020202020204" pitchFamily="34" charset="0"/>
            </a:rPr>
            <a:t> </a:t>
          </a:r>
          <a:r>
            <a:rPr lang="ru-RU" sz="1100" b="0" i="0" u="none" strike="noStrike" baseline="0">
              <a:solidFill>
                <a:schemeClr val="dk1"/>
              </a:solidFill>
              <a:latin typeface="+mn-lt"/>
              <a:ea typeface="+mn-ea"/>
              <a:cs typeface="Arial" panose="020B0604020202020204" pitchFamily="34" charset="0"/>
            </a:rPr>
            <a:t>лицензий на терминальные подключения к </a:t>
          </a:r>
          <a:r>
            <a:rPr lang="en-US" sz="1100" b="0" i="0" u="none" strike="noStrike" baseline="0">
              <a:solidFill>
                <a:schemeClr val="dk1"/>
              </a:solidFill>
              <a:latin typeface="+mn-lt"/>
              <a:ea typeface="+mn-ea"/>
              <a:cs typeface="Arial" panose="020B0604020202020204" pitchFamily="34" charset="0"/>
            </a:rPr>
            <a:t>Dallas Lock.</a:t>
          </a:r>
        </a:p>
        <a:p>
          <a:pPr algn="just"/>
          <a:r>
            <a:rPr lang="ru-RU" sz="1100" b="0" i="0" u="none" strike="noStrike" baseline="0">
              <a:solidFill>
                <a:schemeClr val="dk1"/>
              </a:solidFill>
              <a:latin typeface="+mn-lt"/>
              <a:ea typeface="+mn-ea"/>
              <a:cs typeface="Arial" panose="020B0604020202020204" pitchFamily="34" charset="0"/>
            </a:rPr>
            <a:t>• Перераспределение квот на количество процессоров гипервизоров для</a:t>
          </a:r>
          <a:r>
            <a:rPr lang="en-US" sz="1100" b="0" i="0" u="none" strike="noStrike" baseline="0">
              <a:solidFill>
                <a:schemeClr val="dk1"/>
              </a:solidFill>
              <a:latin typeface="+mn-lt"/>
              <a:ea typeface="+mn-ea"/>
              <a:cs typeface="Arial" panose="020B0604020202020204" pitchFamily="34" charset="0"/>
            </a:rPr>
            <a:t> </a:t>
          </a:r>
          <a:r>
            <a:rPr lang="ru-RU" sz="1100" b="0" i="0" u="none" strike="noStrike" baseline="0">
              <a:solidFill>
                <a:schemeClr val="dk1"/>
              </a:solidFill>
              <a:latin typeface="+mn-lt"/>
              <a:ea typeface="+mn-ea"/>
              <a:cs typeface="Arial" panose="020B0604020202020204" pitchFamily="34" charset="0"/>
            </a:rPr>
            <a:t>СЗИ ВИ </a:t>
          </a:r>
          <a:r>
            <a:rPr lang="en-US" sz="1100" b="0" i="0" u="none" strike="noStrike" baseline="0">
              <a:solidFill>
                <a:schemeClr val="dk1"/>
              </a:solidFill>
              <a:latin typeface="+mn-lt"/>
              <a:ea typeface="+mn-ea"/>
              <a:cs typeface="Arial" panose="020B0604020202020204" pitchFamily="34" charset="0"/>
            </a:rPr>
            <a:t>Dallas Lock.</a:t>
          </a:r>
        </a:p>
        <a:p>
          <a:pPr algn="just"/>
          <a:r>
            <a:rPr lang="ru-RU" sz="1100" b="0" i="0" u="none" strike="noStrike" baseline="0">
              <a:solidFill>
                <a:schemeClr val="dk1"/>
              </a:solidFill>
              <a:latin typeface="+mn-lt"/>
              <a:ea typeface="+mn-ea"/>
              <a:cs typeface="Arial" panose="020B0604020202020204" pitchFamily="34" charset="0"/>
            </a:rPr>
            <a:t>• Сокращение затрат на внедрение, администрирование и модернизацию</a:t>
          </a:r>
          <a:r>
            <a:rPr lang="en-US" sz="1100" b="0" i="0" u="none" strike="noStrike" baseline="0">
              <a:solidFill>
                <a:schemeClr val="dk1"/>
              </a:solidFill>
              <a:latin typeface="+mn-lt"/>
              <a:ea typeface="+mn-ea"/>
              <a:cs typeface="Arial" panose="020B0604020202020204" pitchFamily="34" charset="0"/>
            </a:rPr>
            <a:t> Dallas Lock </a:t>
          </a:r>
          <a:r>
            <a:rPr lang="ru-RU" sz="1100" b="0" i="0" u="none" strike="noStrike" baseline="0">
              <a:solidFill>
                <a:schemeClr val="dk1"/>
              </a:solidFill>
              <a:latin typeface="+mn-lt"/>
              <a:ea typeface="+mn-ea"/>
              <a:cs typeface="Arial" panose="020B0604020202020204" pitchFamily="34" charset="0"/>
            </a:rPr>
            <a:t>в распределенных инфраструктурах.</a:t>
          </a:r>
        </a:p>
        <a:p>
          <a:pPr algn="just"/>
          <a:r>
            <a:rPr lang="ru-RU" sz="1100" b="0" i="0" u="none" strike="noStrike" baseline="0">
              <a:solidFill>
                <a:schemeClr val="dk1"/>
              </a:solidFill>
              <a:latin typeface="+mn-lt"/>
              <a:ea typeface="+mn-ea"/>
              <a:cs typeface="Arial" panose="020B0604020202020204" pitchFamily="34" charset="0"/>
            </a:rPr>
            <a:t>• Сокращение затрат на приобретение и обновление лицензий на Серверы</a:t>
          </a:r>
          <a:r>
            <a:rPr lang="en-US" sz="1100" b="0" i="0" u="none" strike="noStrike" baseline="0">
              <a:solidFill>
                <a:schemeClr val="dk1"/>
              </a:solidFill>
              <a:latin typeface="+mn-lt"/>
              <a:ea typeface="+mn-ea"/>
              <a:cs typeface="Arial" panose="020B0604020202020204" pitchFamily="34" charset="0"/>
            </a:rPr>
            <a:t> </a:t>
          </a:r>
          <a:r>
            <a:rPr lang="ru-RU" sz="1100" b="0" i="0" u="none" strike="noStrike" baseline="0">
              <a:solidFill>
                <a:schemeClr val="dk1"/>
              </a:solidFill>
              <a:latin typeface="+mn-lt"/>
              <a:ea typeface="+mn-ea"/>
              <a:cs typeface="Arial" panose="020B0604020202020204" pitchFamily="34" charset="0"/>
            </a:rPr>
            <a:t>безопасности </a:t>
          </a:r>
          <a:r>
            <a:rPr lang="en-US" sz="1100" b="0" i="0" u="none" strike="noStrike" baseline="0">
              <a:solidFill>
                <a:schemeClr val="dk1"/>
              </a:solidFill>
              <a:latin typeface="+mn-lt"/>
              <a:ea typeface="+mn-ea"/>
              <a:cs typeface="Arial" panose="020B0604020202020204" pitchFamily="34" charset="0"/>
            </a:rPr>
            <a:t>Dallas Lock </a:t>
          </a:r>
          <a:r>
            <a:rPr lang="ru-RU" sz="1100" b="0" i="0" u="none" strike="noStrike" baseline="0">
              <a:solidFill>
                <a:schemeClr val="dk1"/>
              </a:solidFill>
              <a:latin typeface="+mn-lt"/>
              <a:ea typeface="+mn-ea"/>
              <a:cs typeface="Arial" panose="020B0604020202020204" pitchFamily="34" charset="0"/>
            </a:rPr>
            <a:t>и терминальные подключения.</a:t>
          </a:r>
        </a:p>
        <a:p>
          <a:pPr algn="just"/>
          <a:r>
            <a:rPr lang="ru-RU" sz="1100" b="0" i="0" u="none" strike="noStrike" baseline="0">
              <a:solidFill>
                <a:schemeClr val="dk1"/>
              </a:solidFill>
              <a:latin typeface="+mn-lt"/>
              <a:ea typeface="+mn-ea"/>
              <a:cs typeface="Arial" panose="020B0604020202020204" pitchFamily="34" charset="0"/>
            </a:rPr>
            <a:t>• Повышение надежности комплексной системы защиты информации за счет</a:t>
          </a:r>
          <a:r>
            <a:rPr lang="en-US" sz="1100" b="0" i="0" u="none" strike="noStrike" baseline="0">
              <a:solidFill>
                <a:schemeClr val="dk1"/>
              </a:solidFill>
              <a:latin typeface="+mn-lt"/>
              <a:ea typeface="+mn-ea"/>
              <a:cs typeface="Arial" panose="020B0604020202020204" pitchFamily="34" charset="0"/>
            </a:rPr>
            <a:t> </a:t>
          </a:r>
          <a:r>
            <a:rPr lang="ru-RU" sz="1100" b="0" i="0" u="none" strike="noStrike" baseline="0">
              <a:solidFill>
                <a:schemeClr val="dk1"/>
              </a:solidFill>
              <a:latin typeface="+mn-lt"/>
              <a:ea typeface="+mn-ea"/>
              <a:cs typeface="Arial" panose="020B0604020202020204" pitchFamily="34" charset="0"/>
            </a:rPr>
            <a:t>создания</a:t>
          </a:r>
          <a:r>
            <a:rPr lang="en-US" sz="1100" b="0" i="0" u="none" strike="noStrike" baseline="0">
              <a:solidFill>
                <a:schemeClr val="dk1"/>
              </a:solidFill>
              <a:latin typeface="+mn-lt"/>
              <a:ea typeface="+mn-ea"/>
              <a:cs typeface="Arial" panose="020B0604020202020204" pitchFamily="34" charset="0"/>
            </a:rPr>
            <a:t> </a:t>
          </a:r>
          <a:r>
            <a:rPr lang="ru-RU" sz="1100" b="0" i="0" u="none" strike="noStrike" baseline="0">
              <a:solidFill>
                <a:schemeClr val="dk1"/>
              </a:solidFill>
              <a:latin typeface="+mn-lt"/>
              <a:ea typeface="+mn-ea"/>
              <a:cs typeface="Arial" panose="020B0604020202020204" pitchFamily="34" charset="0"/>
            </a:rPr>
            <a:t>реплицируемых доменов безопасности и работы с фермами терминальных серверов.</a:t>
          </a:r>
        </a:p>
        <a:p>
          <a:pPr algn="just"/>
          <a:endParaRPr lang="en-US" sz="1100" b="1" i="0" u="none" strike="noStrike" baseline="0">
            <a:solidFill>
              <a:schemeClr val="dk1"/>
            </a:solidFill>
            <a:latin typeface="+mn-lt"/>
            <a:ea typeface="+mn-ea"/>
            <a:cs typeface="Arial" panose="020B0604020202020204" pitchFamily="34" charset="0"/>
          </a:endParaRPr>
        </a:p>
        <a:p>
          <a:pPr algn="just"/>
          <a:r>
            <a:rPr lang="ru-RU" sz="1100" b="1" i="0" u="none" strike="noStrike" baseline="0">
              <a:solidFill>
                <a:schemeClr val="dk1"/>
              </a:solidFill>
              <a:latin typeface="+mn-lt"/>
              <a:ea typeface="+mn-ea"/>
              <a:cs typeface="Arial" panose="020B0604020202020204" pitchFamily="34" charset="0"/>
            </a:rPr>
            <a:t>Сервер лицензий </a:t>
          </a:r>
          <a:r>
            <a:rPr lang="en-US" sz="1100" b="1" i="0" u="none" strike="noStrike" baseline="0">
              <a:solidFill>
                <a:schemeClr val="dk1"/>
              </a:solidFill>
              <a:latin typeface="+mn-lt"/>
              <a:ea typeface="+mn-ea"/>
              <a:cs typeface="Arial" panose="020B0604020202020204" pitchFamily="34" charset="0"/>
            </a:rPr>
            <a:t>Dallas Lock 8</a:t>
          </a:r>
        </a:p>
        <a:p>
          <a:pPr algn="just"/>
          <a:r>
            <a:rPr lang="ru-RU" sz="1100" b="0" i="0" u="none" strike="noStrike" baseline="0">
              <a:solidFill>
                <a:schemeClr val="dk1"/>
              </a:solidFill>
              <a:latin typeface="+mn-lt"/>
              <a:ea typeface="+mn-ea"/>
              <a:cs typeface="Arial" panose="020B0604020202020204" pitchFamily="34" charset="0"/>
            </a:rPr>
            <a:t>Рекомендуется применение в виртуализированной инфраструктуре, при</a:t>
          </a:r>
          <a:r>
            <a:rPr lang="en-US" sz="1100" b="0" i="0" u="none" strike="noStrike" baseline="0">
              <a:solidFill>
                <a:schemeClr val="dk1"/>
              </a:solidFill>
              <a:latin typeface="+mn-lt"/>
              <a:ea typeface="+mn-ea"/>
              <a:cs typeface="Arial" panose="020B0604020202020204" pitchFamily="34" charset="0"/>
            </a:rPr>
            <a:t> </a:t>
          </a:r>
          <a:r>
            <a:rPr lang="ru-RU" sz="1100" b="0" i="0" u="none" strike="noStrike" baseline="0">
              <a:solidFill>
                <a:schemeClr val="dk1"/>
              </a:solidFill>
              <a:latin typeface="+mn-lt"/>
              <a:ea typeface="+mn-ea"/>
              <a:cs typeface="Arial" panose="020B0604020202020204" pitchFamily="34" charset="0"/>
            </a:rPr>
            <a:t>построении</a:t>
          </a:r>
          <a:r>
            <a:rPr lang="en-US" sz="1100" b="0" i="0" u="none" strike="noStrike" baseline="0">
              <a:solidFill>
                <a:schemeClr val="dk1"/>
              </a:solidFill>
              <a:latin typeface="+mn-lt"/>
              <a:ea typeface="+mn-ea"/>
              <a:cs typeface="Arial" panose="020B0604020202020204" pitchFamily="34" charset="0"/>
            </a:rPr>
            <a:t> </a:t>
          </a:r>
          <a:r>
            <a:rPr lang="ru-RU" sz="1100" b="0" i="0" u="none" strike="noStrike" baseline="0">
              <a:solidFill>
                <a:schemeClr val="dk1"/>
              </a:solidFill>
              <a:latin typeface="+mn-lt"/>
              <a:ea typeface="+mn-ea"/>
              <a:cs typeface="Arial" panose="020B0604020202020204" pitchFamily="34" charset="0"/>
            </a:rPr>
            <a:t>отказоустойчивых терминальных систем и кластеров безопасности, а также при</a:t>
          </a:r>
          <a:r>
            <a:rPr lang="en-US" sz="1100" b="0" i="0" u="none" strike="noStrike" baseline="0">
              <a:solidFill>
                <a:schemeClr val="dk1"/>
              </a:solidFill>
              <a:latin typeface="+mn-lt"/>
              <a:ea typeface="+mn-ea"/>
              <a:cs typeface="Arial" panose="020B0604020202020204" pitchFamily="34" charset="0"/>
            </a:rPr>
            <a:t> </a:t>
          </a:r>
          <a:r>
            <a:rPr lang="ru-RU" sz="1100" b="0" i="0" u="none" strike="noStrike" baseline="0">
              <a:solidFill>
                <a:schemeClr val="dk1"/>
              </a:solidFill>
              <a:latin typeface="+mn-lt"/>
              <a:ea typeface="+mn-ea"/>
              <a:cs typeface="Arial" panose="020B0604020202020204" pitchFamily="34" charset="0"/>
            </a:rPr>
            <a:t>необходимости гибкого перераспределения общей квоты</a:t>
          </a:r>
          <a:r>
            <a:rPr lang="en-US" sz="1100" b="0" i="0" u="none" strike="noStrike" baseline="0">
              <a:solidFill>
                <a:schemeClr val="dk1"/>
              </a:solidFill>
              <a:latin typeface="+mn-lt"/>
              <a:ea typeface="+mn-ea"/>
              <a:cs typeface="Arial" panose="020B0604020202020204" pitchFamily="34" charset="0"/>
            </a:rPr>
            <a:t> </a:t>
          </a:r>
          <a:r>
            <a:rPr lang="ru-RU" sz="1100" b="0" i="0" u="none" strike="noStrike" baseline="0">
              <a:solidFill>
                <a:schemeClr val="dk1"/>
              </a:solidFill>
              <a:latin typeface="+mn-lt"/>
              <a:ea typeface="+mn-ea"/>
              <a:cs typeface="Arial" panose="020B0604020202020204" pitchFamily="34" charset="0"/>
            </a:rPr>
            <a:t>клиентских лицензий </a:t>
          </a:r>
          <a:r>
            <a:rPr lang="en-US" sz="1100" b="0" i="0" u="none" strike="noStrike" baseline="0">
              <a:solidFill>
                <a:schemeClr val="dk1"/>
              </a:solidFill>
              <a:latin typeface="+mn-lt"/>
              <a:ea typeface="+mn-ea"/>
              <a:cs typeface="Arial" panose="020B0604020202020204" pitchFamily="34" charset="0"/>
            </a:rPr>
            <a:t>Dallas Lock </a:t>
          </a:r>
          <a:r>
            <a:rPr lang="ru-RU" sz="1100" b="0" i="0" u="none" strike="noStrike" baseline="0">
              <a:solidFill>
                <a:schemeClr val="dk1"/>
              </a:solidFill>
              <a:latin typeface="+mn-lt"/>
              <a:ea typeface="+mn-ea"/>
              <a:cs typeface="Arial" panose="020B0604020202020204" pitchFamily="34" charset="0"/>
            </a:rPr>
            <a:t>между Серверами безопасности </a:t>
          </a:r>
          <a:r>
            <a:rPr lang="en-US" sz="1100" b="0" i="0" u="none" strike="noStrike" baseline="0">
              <a:solidFill>
                <a:schemeClr val="dk1"/>
              </a:solidFill>
              <a:latin typeface="+mn-lt"/>
              <a:ea typeface="+mn-ea"/>
              <a:cs typeface="Arial" panose="020B0604020202020204" pitchFamily="34" charset="0"/>
            </a:rPr>
            <a:t>Dallas Lock.</a:t>
          </a:r>
        </a:p>
        <a:p>
          <a:pPr algn="just"/>
          <a:endParaRPr lang="en-US" sz="1100" b="0" i="0" u="none" strike="noStrike" baseline="0">
            <a:solidFill>
              <a:schemeClr val="dk1"/>
            </a:solidFill>
            <a:latin typeface="+mn-lt"/>
            <a:ea typeface="+mn-ea"/>
            <a:cs typeface="Arial" panose="020B0604020202020204" pitchFamily="34" charset="0"/>
          </a:endParaRPr>
        </a:p>
        <a:p>
          <a:pPr algn="just"/>
          <a:r>
            <a:rPr lang="ru-RU" sz="1100" b="0" i="0" u="none" strike="noStrike" baseline="0">
              <a:solidFill>
                <a:schemeClr val="dk1"/>
              </a:solidFill>
              <a:latin typeface="+mn-lt"/>
              <a:ea typeface="+mn-ea"/>
              <a:cs typeface="Arial" panose="020B0604020202020204" pitchFamily="34" charset="0"/>
            </a:rPr>
            <a:t>Для функционирования Сервера лицензий необходимо приобретение лицензий на Серверы безопасности </a:t>
          </a:r>
          <a:r>
            <a:rPr lang="en-US" sz="1100" b="0" i="0" u="none" strike="noStrike" baseline="0">
              <a:solidFill>
                <a:schemeClr val="dk1"/>
              </a:solidFill>
              <a:latin typeface="+mn-lt"/>
              <a:ea typeface="+mn-ea"/>
              <a:cs typeface="Arial" panose="020B0604020202020204" pitchFamily="34" charset="0"/>
            </a:rPr>
            <a:t>Dallas Lock (</a:t>
          </a:r>
          <a:r>
            <a:rPr lang="ru-RU" sz="1100" b="0" i="0" u="none" strike="noStrike" baseline="0">
              <a:solidFill>
                <a:schemeClr val="dk1"/>
              </a:solidFill>
              <a:latin typeface="+mn-lt"/>
              <a:ea typeface="+mn-ea"/>
              <a:cs typeface="Arial" panose="020B0604020202020204" pitchFamily="34" charset="0"/>
            </a:rPr>
            <a:t>общая квота клиентских лицензий</a:t>
          </a:r>
          <a:r>
            <a:rPr lang="en-US" sz="1100" b="0" i="0" u="none" strike="noStrike" baseline="0">
              <a:solidFill>
                <a:schemeClr val="dk1"/>
              </a:solidFill>
              <a:latin typeface="+mn-lt"/>
              <a:ea typeface="+mn-ea"/>
              <a:cs typeface="Arial" panose="020B0604020202020204" pitchFamily="34" charset="0"/>
            </a:rPr>
            <a:t> </a:t>
          </a:r>
          <a:r>
            <a:rPr lang="ru-RU" sz="1100" b="0" i="0" u="none" strike="noStrike" baseline="0">
              <a:solidFill>
                <a:schemeClr val="dk1"/>
              </a:solidFill>
              <a:latin typeface="+mn-lt"/>
              <a:ea typeface="+mn-ea"/>
              <a:cs typeface="Arial" panose="020B0604020202020204" pitchFamily="34" charset="0"/>
            </a:rPr>
            <a:t>будет равна сумме квот по каждому Серверу безопасности) и лицензий на</a:t>
          </a:r>
          <a:r>
            <a:rPr lang="en-US" sz="1100" b="0" i="0" u="none" strike="noStrike" baseline="0">
              <a:solidFill>
                <a:schemeClr val="dk1"/>
              </a:solidFill>
              <a:latin typeface="+mn-lt"/>
              <a:ea typeface="+mn-ea"/>
              <a:cs typeface="Arial" panose="020B0604020202020204" pitchFamily="34" charset="0"/>
            </a:rPr>
            <a:t> </a:t>
          </a:r>
          <a:r>
            <a:rPr lang="ru-RU" sz="1100" b="0" i="0" u="none" strike="noStrike" baseline="0">
              <a:solidFill>
                <a:schemeClr val="dk1"/>
              </a:solidFill>
              <a:latin typeface="+mn-lt"/>
              <a:ea typeface="+mn-ea"/>
              <a:cs typeface="Arial" panose="020B0604020202020204" pitchFamily="34" charset="0"/>
            </a:rPr>
            <a:t>терминальные подключения.</a:t>
          </a:r>
        </a:p>
        <a:p>
          <a:pPr algn="just"/>
          <a:r>
            <a:rPr lang="ru-RU" sz="1100" b="0" i="0" u="none" strike="noStrike" baseline="0">
              <a:solidFill>
                <a:schemeClr val="dk1"/>
              </a:solidFill>
              <a:latin typeface="+mn-lt"/>
              <a:ea typeface="+mn-ea"/>
              <a:cs typeface="Arial" panose="020B0604020202020204" pitchFamily="34" charset="0"/>
            </a:rPr>
            <a:t>Для увеличения общей квоты клиентских лицензий необходимо приобретение</a:t>
          </a:r>
          <a:r>
            <a:rPr lang="en-US" sz="1100" b="0" i="0" u="none" strike="noStrike" baseline="0">
              <a:solidFill>
                <a:schemeClr val="dk1"/>
              </a:solidFill>
              <a:latin typeface="+mn-lt"/>
              <a:ea typeface="+mn-ea"/>
              <a:cs typeface="Arial" panose="020B0604020202020204" pitchFamily="34" charset="0"/>
            </a:rPr>
            <a:t> </a:t>
          </a:r>
          <a:r>
            <a:rPr lang="ru-RU" sz="1100" b="0" i="0" u="none" strike="noStrike" baseline="0">
              <a:solidFill>
                <a:schemeClr val="dk1"/>
              </a:solidFill>
              <a:latin typeface="+mn-lt"/>
              <a:ea typeface="+mn-ea"/>
              <a:cs typeface="Arial" panose="020B0604020202020204" pitchFamily="34" charset="0"/>
            </a:rPr>
            <a:t>лицензий на Сервер безопасности </a:t>
          </a:r>
          <a:r>
            <a:rPr lang="en-US" sz="1100" b="0" i="0" u="none" strike="noStrike" baseline="0">
              <a:solidFill>
                <a:schemeClr val="dk1"/>
              </a:solidFill>
              <a:latin typeface="+mn-lt"/>
              <a:ea typeface="+mn-ea"/>
              <a:cs typeface="Arial" panose="020B0604020202020204" pitchFamily="34" charset="0"/>
            </a:rPr>
            <a:t>Dallas Lock </a:t>
          </a:r>
          <a:r>
            <a:rPr lang="ru-RU" sz="1100" b="0" i="0" u="none" strike="noStrike" baseline="0">
              <a:solidFill>
                <a:schemeClr val="dk1"/>
              </a:solidFill>
              <a:latin typeface="+mn-lt"/>
              <a:ea typeface="+mn-ea"/>
              <a:cs typeface="Arial" panose="020B0604020202020204" pitchFamily="34" charset="0"/>
            </a:rPr>
            <a:t>соответствующего диапазона.</a:t>
          </a:r>
          <a:endParaRPr lang="en-US" sz="1100" b="0" i="0" u="none" strike="noStrike" baseline="0">
            <a:solidFill>
              <a:schemeClr val="dk1"/>
            </a:solidFill>
            <a:latin typeface="+mn-lt"/>
            <a:ea typeface="+mn-ea"/>
            <a:cs typeface="Arial" panose="020B0604020202020204" pitchFamily="34" charset="0"/>
          </a:endParaRPr>
        </a:p>
      </xdr:txBody>
    </xdr:sp>
    <xdr:clientData/>
  </xdr:twoCellAnchor>
  <xdr:twoCellAnchor>
    <xdr:from>
      <xdr:col>3</xdr:col>
      <xdr:colOff>61633</xdr:colOff>
      <xdr:row>16</xdr:row>
      <xdr:rowOff>76759</xdr:rowOff>
    </xdr:from>
    <xdr:to>
      <xdr:col>12</xdr:col>
      <xdr:colOff>56030</xdr:colOff>
      <xdr:row>46</xdr:row>
      <xdr:rowOff>168089</xdr:rowOff>
    </xdr:to>
    <xdr:sp macro="" textlink="">
      <xdr:nvSpPr>
        <xdr:cNvPr id="5" name="TextBox 4">
          <a:extLst>
            <a:ext uri="{FF2B5EF4-FFF2-40B4-BE49-F238E27FC236}">
              <a16:creationId xmlns:a16="http://schemas.microsoft.com/office/drawing/2014/main" xmlns="" id="{00000000-0008-0000-0800-000005000000}"/>
            </a:ext>
          </a:extLst>
        </xdr:cNvPr>
        <xdr:cNvSpPr txBox="1"/>
      </xdr:nvSpPr>
      <xdr:spPr>
        <a:xfrm>
          <a:off x="5877486" y="6475318"/>
          <a:ext cx="6460191" cy="58063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ru-RU" sz="1100" b="1" i="0" u="none" strike="noStrike" baseline="0">
              <a:solidFill>
                <a:schemeClr val="dk1"/>
              </a:solidFill>
              <a:latin typeface="+mn-lt"/>
              <a:ea typeface="+mn-ea"/>
              <a:cs typeface="Arial" panose="020B0604020202020204" pitchFamily="34" charset="0"/>
            </a:rPr>
            <a:t>Комплект поставки</a:t>
          </a:r>
        </a:p>
        <a:p>
          <a:pPr algn="just"/>
          <a:r>
            <a:rPr lang="ru-RU" sz="1100" b="0" i="0" u="none" strike="noStrike" baseline="0">
              <a:solidFill>
                <a:schemeClr val="dk1"/>
              </a:solidFill>
              <a:latin typeface="+mn-lt"/>
              <a:ea typeface="+mn-ea"/>
              <a:cs typeface="Arial" panose="020B0604020202020204" pitchFamily="34" charset="0"/>
            </a:rPr>
            <a:t>Включает одну лицензию на СЗИ </a:t>
          </a:r>
          <a:r>
            <a:rPr lang="en-US" sz="1100" b="0" i="0" u="none" strike="noStrike" baseline="0">
              <a:solidFill>
                <a:schemeClr val="dk1"/>
              </a:solidFill>
              <a:latin typeface="+mn-lt"/>
              <a:ea typeface="+mn-ea"/>
              <a:cs typeface="Arial" panose="020B0604020202020204" pitchFamily="34" charset="0"/>
            </a:rPr>
            <a:t>Dallas Lock 8.0 </a:t>
          </a:r>
          <a:r>
            <a:rPr lang="ru-RU" sz="1100" b="0" i="0" u="none" strike="noStrike" baseline="0">
              <a:solidFill>
                <a:schemeClr val="dk1"/>
              </a:solidFill>
              <a:latin typeface="+mn-lt"/>
              <a:ea typeface="+mn-ea"/>
              <a:cs typeface="Arial" panose="020B0604020202020204" pitchFamily="34" charset="0"/>
            </a:rPr>
            <a:t>соответствующей редакции</a:t>
          </a:r>
          <a:r>
            <a:rPr lang="en-US" sz="1100" b="0" i="0" u="none" strike="noStrike" baseline="0">
              <a:solidFill>
                <a:schemeClr val="dk1"/>
              </a:solidFill>
              <a:latin typeface="+mn-lt"/>
              <a:ea typeface="+mn-ea"/>
              <a:cs typeface="Arial" panose="020B0604020202020204" pitchFamily="34" charset="0"/>
            </a:rPr>
            <a:t> («K» </a:t>
          </a:r>
          <a:r>
            <a:rPr lang="ru-RU" sz="1100" b="0" i="0" u="none" strike="noStrike" baseline="0">
              <a:solidFill>
                <a:schemeClr val="dk1"/>
              </a:solidFill>
              <a:latin typeface="+mn-lt"/>
              <a:ea typeface="+mn-ea"/>
              <a:cs typeface="Arial" panose="020B0604020202020204" pitchFamily="34" charset="0"/>
            </a:rPr>
            <a:t>или «С»), сертифицированный комплект для установки СЗИ </a:t>
          </a:r>
          <a:r>
            <a:rPr lang="en-US" sz="1100" b="0" i="0" u="none" strike="noStrike" baseline="0">
              <a:solidFill>
                <a:schemeClr val="dk1"/>
              </a:solidFill>
              <a:latin typeface="+mn-lt"/>
              <a:ea typeface="+mn-ea"/>
              <a:cs typeface="Arial" panose="020B0604020202020204" pitchFamily="34" charset="0"/>
            </a:rPr>
            <a:t>Dallas Lock </a:t>
          </a:r>
          <a:r>
            <a:rPr lang="ru-RU" sz="1100" b="0" i="0" u="none" strike="noStrike" baseline="0">
              <a:solidFill>
                <a:schemeClr val="dk1"/>
              </a:solidFill>
              <a:latin typeface="+mn-lt"/>
              <a:ea typeface="+mn-ea"/>
              <a:cs typeface="Arial" panose="020B0604020202020204" pitchFamily="34" charset="0"/>
            </a:rPr>
            <a:t>и лицензионный </a:t>
          </a:r>
          <a:r>
            <a:rPr lang="en-US" sz="1100" b="0" i="0" u="none" strike="noStrike" baseline="0">
              <a:solidFill>
                <a:schemeClr val="dk1"/>
              </a:solidFill>
              <a:latin typeface="+mn-lt"/>
              <a:ea typeface="+mn-ea"/>
              <a:cs typeface="Arial" panose="020B0604020202020204" pitchFamily="34" charset="0"/>
            </a:rPr>
            <a:t>USB-</a:t>
          </a:r>
          <a:r>
            <a:rPr lang="ru-RU" sz="1100" b="0" i="0" u="none" strike="noStrike" baseline="0">
              <a:solidFill>
                <a:schemeClr val="dk1"/>
              </a:solidFill>
              <a:latin typeface="+mn-lt"/>
              <a:ea typeface="+mn-ea"/>
              <a:cs typeface="Arial" panose="020B0604020202020204" pitchFamily="34" charset="0"/>
            </a:rPr>
            <a:t>ключ Сервера лицензий </a:t>
          </a:r>
          <a:r>
            <a:rPr lang="en-US" sz="1100" b="0" i="0" u="none" strike="noStrike" baseline="0">
              <a:solidFill>
                <a:schemeClr val="dk1"/>
              </a:solidFill>
              <a:latin typeface="+mn-lt"/>
              <a:ea typeface="+mn-ea"/>
              <a:cs typeface="Arial" panose="020B0604020202020204" pitchFamily="34" charset="0"/>
            </a:rPr>
            <a:t>Dallas Lock </a:t>
          </a:r>
          <a:r>
            <a:rPr lang="ru-RU" sz="1100" b="0" i="0" u="none" strike="noStrike" baseline="0">
              <a:solidFill>
                <a:schemeClr val="dk1"/>
              </a:solidFill>
              <a:latin typeface="+mn-lt"/>
              <a:ea typeface="+mn-ea"/>
              <a:cs typeface="Arial" panose="020B0604020202020204" pitchFamily="34" charset="0"/>
            </a:rPr>
            <a:t>с указанием максимального количества терминальных серверов и доменов безопасности, которыми можно управлять.</a:t>
          </a:r>
        </a:p>
        <a:p>
          <a:pPr algn="just"/>
          <a:endParaRPr lang="en-US" sz="1100" b="1" i="0" u="none" strike="noStrike" baseline="0">
            <a:solidFill>
              <a:schemeClr val="dk1"/>
            </a:solidFill>
            <a:latin typeface="+mn-lt"/>
            <a:ea typeface="+mn-ea"/>
            <a:cs typeface="Arial" panose="020B0604020202020204" pitchFamily="34" charset="0"/>
          </a:endParaRPr>
        </a:p>
        <a:p>
          <a:pPr algn="just"/>
          <a:r>
            <a:rPr lang="ru-RU" sz="1100" b="1" i="0" u="none" strike="noStrike" baseline="0">
              <a:solidFill>
                <a:schemeClr val="dk1"/>
              </a:solidFill>
              <a:latin typeface="+mn-lt"/>
              <a:ea typeface="+mn-ea"/>
              <a:cs typeface="Arial" panose="020B0604020202020204" pitchFamily="34" charset="0"/>
            </a:rPr>
            <a:t>Техническая поддержка</a:t>
          </a:r>
        </a:p>
        <a:p>
          <a:pPr marL="0" marR="0" lvl="0" indent="0" algn="just" defTabSz="914400" eaLnBrk="1" fontAlgn="auto" latinLnBrk="0" hangingPunct="1">
            <a:lnSpc>
              <a:spcPct val="100000"/>
            </a:lnSpc>
            <a:spcBef>
              <a:spcPts val="0"/>
            </a:spcBef>
            <a:spcAft>
              <a:spcPts val="0"/>
            </a:spcAft>
            <a:buClrTx/>
            <a:buSzTx/>
            <a:buFontTx/>
            <a:buNone/>
            <a:tabLst/>
            <a:defRPr/>
          </a:pPr>
          <a:r>
            <a:rPr lang="ru-RU" sz="1100" b="0" i="0" baseline="0">
              <a:solidFill>
                <a:schemeClr val="dk1"/>
              </a:solidFill>
              <a:effectLst/>
              <a:latin typeface="+mn-lt"/>
              <a:ea typeface="+mn-ea"/>
              <a:cs typeface="+mn-cs"/>
            </a:rPr>
            <a:t>При первичном приобретении гарантийное сопровождение (основной пакет) в течение 1 года включено в стоимость (окончание артикула </a:t>
          </a:r>
          <a:r>
            <a:rPr lang="en-US" sz="1100" b="1" i="0" baseline="0">
              <a:solidFill>
                <a:schemeClr val="dk1"/>
              </a:solidFill>
              <a:effectLst/>
              <a:latin typeface="+mn-lt"/>
              <a:ea typeface="+mn-ea"/>
              <a:cs typeface="+mn-cs"/>
            </a:rPr>
            <a:t>z = 12M</a:t>
          </a:r>
          <a:r>
            <a:rPr lang="ru-RU" sz="1100" b="0" i="0" baseline="0">
              <a:solidFill>
                <a:schemeClr val="dk1"/>
              </a:solidFill>
              <a:effectLst/>
              <a:latin typeface="+mn-lt"/>
              <a:ea typeface="+mn-ea"/>
              <a:cs typeface="+mn-cs"/>
            </a:rPr>
            <a:t>).</a:t>
          </a:r>
          <a:r>
            <a:rPr lang="en-US" sz="1100" b="0" i="0" baseline="0">
              <a:solidFill>
                <a:schemeClr val="dk1"/>
              </a:solidFill>
              <a:effectLst/>
              <a:latin typeface="+mn-lt"/>
              <a:ea typeface="+mn-ea"/>
              <a:cs typeface="+mn-cs"/>
            </a:rPr>
            <a:t> </a:t>
          </a:r>
          <a:r>
            <a:rPr lang="ru-RU" sz="1100" b="0" i="0" baseline="0">
              <a:solidFill>
                <a:schemeClr val="dk1"/>
              </a:solidFill>
              <a:effectLst/>
              <a:latin typeface="+mn-lt"/>
              <a:ea typeface="+mn-ea"/>
              <a:cs typeface="+mn-cs"/>
            </a:rPr>
            <a:t>В случае приобретения лицензий с гарантийным сопровождением (основной пакет) на 3 года, стоимость лицензии умножается на коэффициент </a:t>
          </a:r>
          <a:r>
            <a:rPr lang="ru-RU" sz="1100" b="1" i="0" baseline="0">
              <a:solidFill>
                <a:schemeClr val="dk1"/>
              </a:solidFill>
              <a:effectLst/>
              <a:latin typeface="+mn-lt"/>
              <a:ea typeface="+mn-ea"/>
              <a:cs typeface="+mn-cs"/>
            </a:rPr>
            <a:t>1,35</a:t>
          </a:r>
          <a:r>
            <a:rPr lang="ru-RU" sz="1100" b="0" i="0" baseline="0">
              <a:solidFill>
                <a:schemeClr val="dk1"/>
              </a:solidFill>
              <a:effectLst/>
              <a:latin typeface="+mn-lt"/>
              <a:ea typeface="+mn-ea"/>
              <a:cs typeface="+mn-cs"/>
            </a:rPr>
            <a:t> (</a:t>
          </a:r>
          <a:r>
            <a:rPr lang="en-US" sz="1100" b="1" i="0" baseline="0">
              <a:solidFill>
                <a:schemeClr val="dk1"/>
              </a:solidFill>
              <a:effectLst/>
              <a:latin typeface="+mn-lt"/>
              <a:ea typeface="+mn-ea"/>
              <a:cs typeface="+mn-cs"/>
            </a:rPr>
            <a:t>z = 36M</a:t>
          </a:r>
          <a:r>
            <a:rPr lang="ru-RU" sz="1100" b="0" i="0" baseline="0">
              <a:solidFill>
                <a:schemeClr val="dk1"/>
              </a:solidFill>
              <a:effectLst/>
              <a:latin typeface="+mn-lt"/>
              <a:ea typeface="+mn-ea"/>
              <a:cs typeface="+mn-cs"/>
            </a:rPr>
            <a:t>). При первичном приобретении с техническим сопровождением расширенного пакета «24х7» окончания артикулов </a:t>
          </a:r>
          <a:r>
            <a:rPr lang="en-US" sz="1100" b="1" i="0" baseline="0">
              <a:solidFill>
                <a:schemeClr val="dk1"/>
              </a:solidFill>
              <a:effectLst/>
              <a:latin typeface="+mn-lt"/>
              <a:ea typeface="+mn-ea"/>
              <a:cs typeface="+mn-cs"/>
            </a:rPr>
            <a:t>12M</a:t>
          </a:r>
          <a:r>
            <a:rPr lang="en-US" sz="1100" b="0" i="0" baseline="0">
              <a:solidFill>
                <a:schemeClr val="dk1"/>
              </a:solidFill>
              <a:effectLst/>
              <a:latin typeface="+mn-lt"/>
              <a:ea typeface="+mn-ea"/>
              <a:cs typeface="+mn-cs"/>
            </a:rPr>
            <a:t>, </a:t>
          </a:r>
          <a:r>
            <a:rPr lang="en-US" sz="1100" b="1" i="0" baseline="0">
              <a:solidFill>
                <a:schemeClr val="dk1"/>
              </a:solidFill>
              <a:effectLst/>
              <a:latin typeface="+mn-lt"/>
              <a:ea typeface="+mn-ea"/>
              <a:cs typeface="+mn-cs"/>
            </a:rPr>
            <a:t>36M</a:t>
          </a:r>
          <a:r>
            <a:rPr lang="ru-RU" sz="1100" b="0" i="0" baseline="0">
              <a:solidFill>
                <a:schemeClr val="dk1"/>
              </a:solidFill>
              <a:effectLst/>
              <a:latin typeface="+mn-lt"/>
              <a:ea typeface="+mn-ea"/>
              <a:cs typeface="+mn-cs"/>
            </a:rPr>
            <a:t> заменяются на </a:t>
          </a:r>
          <a:r>
            <a:rPr lang="en-US" sz="1100" b="1" i="0" baseline="0">
              <a:solidFill>
                <a:schemeClr val="dk1"/>
              </a:solidFill>
              <a:effectLst/>
              <a:latin typeface="+mn-lt"/>
              <a:ea typeface="+mn-ea"/>
              <a:cs typeface="+mn-cs"/>
            </a:rPr>
            <a:t>12M247</a:t>
          </a:r>
          <a:r>
            <a:rPr lang="ru-RU" sz="1100" b="0" i="0" baseline="0">
              <a:solidFill>
                <a:schemeClr val="dk1"/>
              </a:solidFill>
              <a:effectLst/>
              <a:latin typeface="+mn-lt"/>
              <a:ea typeface="+mn-ea"/>
              <a:cs typeface="+mn-cs"/>
            </a:rPr>
            <a:t>, </a:t>
          </a:r>
          <a:r>
            <a:rPr lang="en-US" sz="1100" b="1" i="0" baseline="0">
              <a:solidFill>
                <a:schemeClr val="dk1"/>
              </a:solidFill>
              <a:effectLst/>
              <a:latin typeface="+mn-lt"/>
              <a:ea typeface="+mn-ea"/>
              <a:cs typeface="+mn-cs"/>
            </a:rPr>
            <a:t>36M247</a:t>
          </a:r>
          <a:r>
            <a:rPr lang="en-US" sz="1100" b="0" i="0" baseline="0">
              <a:solidFill>
                <a:schemeClr val="dk1"/>
              </a:solidFill>
              <a:effectLst/>
              <a:latin typeface="+mn-lt"/>
              <a:ea typeface="+mn-ea"/>
              <a:cs typeface="+mn-cs"/>
            </a:rPr>
            <a:t> </a:t>
          </a:r>
          <a:r>
            <a:rPr lang="ru-RU" sz="1100" b="0" i="0" baseline="0">
              <a:solidFill>
                <a:schemeClr val="dk1"/>
              </a:solidFill>
              <a:effectLst/>
              <a:latin typeface="+mn-lt"/>
              <a:ea typeface="+mn-ea"/>
              <a:cs typeface="+mn-cs"/>
            </a:rPr>
            <a:t>соответственно.</a:t>
          </a:r>
          <a:endParaRPr lang="ru-RU">
            <a:effectLst/>
          </a:endParaRPr>
        </a:p>
        <a:p>
          <a:r>
            <a:rPr lang="ru-RU" sz="1100" b="0" i="0" baseline="0">
              <a:solidFill>
                <a:schemeClr val="dk1"/>
              </a:solidFill>
              <a:effectLst/>
              <a:latin typeface="+mn-lt"/>
              <a:ea typeface="+mn-ea"/>
              <a:cs typeface="+mn-cs"/>
            </a:rPr>
            <a:t>Продление технического сопровождения оформляется в виде сертификата на код активации технической поддержки. </a:t>
          </a:r>
          <a:r>
            <a:rPr lang="ru-RU" sz="1100">
              <a:solidFill>
                <a:schemeClr val="dk1"/>
              </a:solidFill>
              <a:effectLst/>
              <a:latin typeface="+mn-lt"/>
              <a:ea typeface="+mn-ea"/>
              <a:cs typeface="+mn-cs"/>
            </a:rPr>
            <a:t>Сертификат передается по УПД или товарной накладной по форме ТОРГ-12 с оформлением счета-фактуры.</a:t>
          </a:r>
          <a:endParaRPr lang="ru-RU">
            <a:effectLst/>
          </a:endParaRPr>
        </a:p>
        <a:p>
          <a:pPr algn="just"/>
          <a:r>
            <a:rPr lang="ru-RU" sz="1100" b="0" i="0" baseline="0">
              <a:solidFill>
                <a:schemeClr val="dk1"/>
              </a:solidFill>
              <a:effectLst/>
              <a:latin typeface="+mn-lt"/>
              <a:ea typeface="+mn-ea"/>
              <a:cs typeface="+mn-cs"/>
            </a:rPr>
            <a:t>Стоимость последующего технического сопровождения (основной пакет) составляет 20% (15% для лицензий с артикулом </a:t>
          </a:r>
          <a:r>
            <a:rPr lang="en-US" sz="1100" b="0" i="0" baseline="0">
              <a:solidFill>
                <a:schemeClr val="dk1"/>
              </a:solidFill>
              <a:effectLst/>
              <a:latin typeface="+mn-lt"/>
              <a:ea typeface="+mn-ea"/>
              <a:cs typeface="+mn-cs"/>
            </a:rPr>
            <a:t>*</a:t>
          </a:r>
          <a:r>
            <a:rPr lang="ru-RU" sz="1100" b="0" i="0" baseline="0">
              <a:solidFill>
                <a:schemeClr val="dk1"/>
              </a:solidFill>
              <a:effectLst/>
              <a:latin typeface="+mn-lt"/>
              <a:ea typeface="+mn-ea"/>
              <a:cs typeface="+mn-cs"/>
            </a:rPr>
            <a:t>.36</a:t>
          </a:r>
          <a:r>
            <a:rPr lang="en-US" sz="1100" b="0" i="0" baseline="0">
              <a:solidFill>
                <a:schemeClr val="dk1"/>
              </a:solidFill>
              <a:effectLst/>
              <a:latin typeface="+mn-lt"/>
              <a:ea typeface="+mn-ea"/>
              <a:cs typeface="+mn-cs"/>
            </a:rPr>
            <a:t>M</a:t>
          </a:r>
          <a:r>
            <a:rPr lang="ru-RU" sz="1100" b="0" i="0" baseline="0">
              <a:solidFill>
                <a:schemeClr val="dk1"/>
              </a:solidFill>
              <a:effectLst/>
              <a:latin typeface="+mn-lt"/>
              <a:ea typeface="+mn-ea"/>
              <a:cs typeface="+mn-cs"/>
            </a:rPr>
            <a:t>) от стоимости лицензий в год. При оплате технического сопровождения (основной пакет) вперед на 3 года действует скидка – стоимость продления составит 55% (40% для лицензий с артикулом </a:t>
          </a:r>
          <a:r>
            <a:rPr lang="en-US" sz="1100" b="0" i="0" baseline="0">
              <a:solidFill>
                <a:schemeClr val="dk1"/>
              </a:solidFill>
              <a:effectLst/>
              <a:latin typeface="+mn-lt"/>
              <a:ea typeface="+mn-ea"/>
              <a:cs typeface="+mn-cs"/>
            </a:rPr>
            <a:t>*</a:t>
          </a:r>
          <a:r>
            <a:rPr lang="ru-RU" sz="1100" b="0" i="0" baseline="0">
              <a:solidFill>
                <a:schemeClr val="dk1"/>
              </a:solidFill>
              <a:effectLst/>
              <a:latin typeface="+mn-lt"/>
              <a:ea typeface="+mn-ea"/>
              <a:cs typeface="+mn-cs"/>
            </a:rPr>
            <a:t>.36</a:t>
          </a:r>
          <a:r>
            <a:rPr lang="en-US" sz="1100" b="0" i="0" baseline="0">
              <a:solidFill>
                <a:schemeClr val="dk1"/>
              </a:solidFill>
              <a:effectLst/>
              <a:latin typeface="+mn-lt"/>
              <a:ea typeface="+mn-ea"/>
              <a:cs typeface="+mn-cs"/>
            </a:rPr>
            <a:t>M</a:t>
          </a:r>
          <a:r>
            <a:rPr lang="ru-RU" sz="1100" b="0" i="0" baseline="0">
              <a:solidFill>
                <a:schemeClr val="dk1"/>
              </a:solidFill>
              <a:effectLst/>
              <a:latin typeface="+mn-lt"/>
              <a:ea typeface="+mn-ea"/>
              <a:cs typeface="+mn-cs"/>
            </a:rPr>
            <a:t>) от розничной стоимости лицензий. Стоимость последующего технического сопровождения (расширенный пакет «24х7») составляет 30% (22% для лицензий с артикулом </a:t>
          </a:r>
          <a:r>
            <a:rPr lang="en-US" sz="1100" b="0" i="0" baseline="0">
              <a:solidFill>
                <a:schemeClr val="dk1"/>
              </a:solidFill>
              <a:effectLst/>
              <a:latin typeface="+mn-lt"/>
              <a:ea typeface="+mn-ea"/>
              <a:cs typeface="+mn-cs"/>
            </a:rPr>
            <a:t>*</a:t>
          </a:r>
          <a:r>
            <a:rPr lang="ru-RU" sz="1100" b="0" i="0" baseline="0">
              <a:solidFill>
                <a:schemeClr val="dk1"/>
              </a:solidFill>
              <a:effectLst/>
              <a:latin typeface="+mn-lt"/>
              <a:ea typeface="+mn-ea"/>
              <a:cs typeface="+mn-cs"/>
            </a:rPr>
            <a:t>.36</a:t>
          </a:r>
          <a:r>
            <a:rPr lang="en-US" sz="1100" b="0" i="0" baseline="0">
              <a:solidFill>
                <a:schemeClr val="dk1"/>
              </a:solidFill>
              <a:effectLst/>
              <a:latin typeface="+mn-lt"/>
              <a:ea typeface="+mn-ea"/>
              <a:cs typeface="+mn-cs"/>
            </a:rPr>
            <a:t>M</a:t>
          </a:r>
          <a:r>
            <a:rPr lang="ru-RU" sz="1100" b="0" i="0" baseline="0">
              <a:solidFill>
                <a:schemeClr val="dk1"/>
              </a:solidFill>
              <a:effectLst/>
              <a:latin typeface="+mn-lt"/>
              <a:ea typeface="+mn-ea"/>
              <a:cs typeface="+mn-cs"/>
            </a:rPr>
            <a:t>) от стоимости лицензий в год. При оплате технического сопровождения (расширенный пакет «24х7») вперед на 3 года действует скидка – стоимость продления составит 80% (60% для лицензий с артикулом </a:t>
          </a:r>
          <a:r>
            <a:rPr lang="en-US" sz="1100" b="0" i="0" baseline="0">
              <a:solidFill>
                <a:schemeClr val="dk1"/>
              </a:solidFill>
              <a:effectLst/>
              <a:latin typeface="+mn-lt"/>
              <a:ea typeface="+mn-ea"/>
              <a:cs typeface="+mn-cs"/>
            </a:rPr>
            <a:t>*</a:t>
          </a:r>
          <a:r>
            <a:rPr lang="ru-RU" sz="1100" b="0" i="0" baseline="0">
              <a:solidFill>
                <a:schemeClr val="dk1"/>
              </a:solidFill>
              <a:effectLst/>
              <a:latin typeface="+mn-lt"/>
              <a:ea typeface="+mn-ea"/>
              <a:cs typeface="+mn-cs"/>
            </a:rPr>
            <a:t>.36</a:t>
          </a:r>
          <a:r>
            <a:rPr lang="en-US" sz="1100" b="0" i="0" baseline="0">
              <a:solidFill>
                <a:schemeClr val="dk1"/>
              </a:solidFill>
              <a:effectLst/>
              <a:latin typeface="+mn-lt"/>
              <a:ea typeface="+mn-ea"/>
              <a:cs typeface="+mn-cs"/>
            </a:rPr>
            <a:t>M</a:t>
          </a:r>
          <a:r>
            <a:rPr lang="ru-RU" sz="1100" b="0" i="0" baseline="0">
              <a:solidFill>
                <a:schemeClr val="dk1"/>
              </a:solidFill>
              <a:effectLst/>
              <a:latin typeface="+mn-lt"/>
              <a:ea typeface="+mn-ea"/>
              <a:cs typeface="+mn-cs"/>
            </a:rPr>
            <a:t>) от стоимости лицензий. При продлении технического сопровождения оплачивается также весь период с момента окончания гарантийного или технического сопровождения.</a:t>
          </a:r>
          <a:endParaRPr lang="ru-RU">
            <a:effectLst/>
          </a:endParaRPr>
        </a:p>
        <a:p>
          <a:pPr algn="just"/>
          <a:r>
            <a:rPr lang="ru-RU" sz="1100" b="0" i="0" baseline="0">
              <a:solidFill>
                <a:schemeClr val="dk1"/>
              </a:solidFill>
              <a:effectLst/>
              <a:latin typeface="+mn-lt"/>
              <a:ea typeface="+mn-ea"/>
              <a:cs typeface="+mn-cs"/>
            </a:rPr>
            <a:t>Стоимость технического сопровождения на устаревших инфраструктурах (при использовании операционных систем с завершившейся поддержкой от вендора, например, таких, как </a:t>
          </a:r>
          <a:r>
            <a:rPr lang="en-US" sz="1100" b="0" i="0" baseline="0">
              <a:solidFill>
                <a:schemeClr val="dk1"/>
              </a:solidFill>
              <a:effectLst/>
              <a:latin typeface="+mn-lt"/>
              <a:ea typeface="+mn-ea"/>
              <a:cs typeface="+mn-cs"/>
            </a:rPr>
            <a:t>Windows XP/2003 Server</a:t>
          </a:r>
          <a:r>
            <a:rPr lang="ru-RU" sz="1100" b="0" i="0" baseline="0">
              <a:solidFill>
                <a:schemeClr val="dk1"/>
              </a:solidFill>
              <a:effectLst/>
              <a:latin typeface="+mn-lt"/>
              <a:ea typeface="+mn-ea"/>
              <a:cs typeface="+mn-cs"/>
            </a:rPr>
            <a:t>/</a:t>
          </a:r>
          <a:r>
            <a:rPr lang="en-US" sz="1100" b="0" i="0" baseline="0">
              <a:solidFill>
                <a:schemeClr val="dk1"/>
              </a:solidFill>
              <a:effectLst/>
              <a:latin typeface="+mn-lt"/>
              <a:ea typeface="+mn-ea"/>
              <a:cs typeface="+mn-cs"/>
            </a:rPr>
            <a:t>Windows 7 </a:t>
          </a:r>
          <a:r>
            <a:rPr lang="ru-RU" sz="1100" b="0" i="0" baseline="0">
              <a:solidFill>
                <a:schemeClr val="dk1"/>
              </a:solidFill>
              <a:effectLst/>
              <a:latin typeface="+mn-lt"/>
              <a:ea typeface="+mn-ea"/>
              <a:cs typeface="+mn-cs"/>
            </a:rPr>
            <a:t>и т.д.</a:t>
          </a:r>
          <a:r>
            <a:rPr lang="en-US" sz="1100" b="0" i="0" baseline="0">
              <a:solidFill>
                <a:schemeClr val="dk1"/>
              </a:solidFill>
              <a:effectLst/>
              <a:latin typeface="+mn-lt"/>
              <a:ea typeface="+mn-ea"/>
              <a:cs typeface="+mn-cs"/>
            </a:rPr>
            <a:t>) </a:t>
          </a:r>
          <a:r>
            <a:rPr lang="ru-RU" sz="1100" b="0" i="0" baseline="0">
              <a:solidFill>
                <a:schemeClr val="dk1"/>
              </a:solidFill>
              <a:effectLst/>
              <a:latin typeface="+mn-lt"/>
              <a:ea typeface="+mn-ea"/>
              <a:cs typeface="+mn-cs"/>
            </a:rPr>
            <a:t>удваивается.</a:t>
          </a:r>
          <a:endParaRPr lang="ru-RU">
            <a:effectLst/>
          </a:endParaRPr>
        </a:p>
        <a:p>
          <a:pPr algn="just"/>
          <a:r>
            <a:rPr lang="ru-RU" sz="1100" b="0" i="0" baseline="0">
              <a:solidFill>
                <a:schemeClr val="dk1"/>
              </a:solidFill>
              <a:effectLst/>
              <a:latin typeface="+mn-lt"/>
              <a:ea typeface="+mn-ea"/>
              <a:cs typeface="+mn-cs"/>
            </a:rPr>
            <a:t>Пользователи программного обеспечения </a:t>
          </a:r>
          <a:r>
            <a:rPr lang="en-US" sz="1100" b="0" i="0" baseline="0">
              <a:solidFill>
                <a:schemeClr val="dk1"/>
              </a:solidFill>
              <a:effectLst/>
              <a:latin typeface="+mn-lt"/>
              <a:ea typeface="+mn-ea"/>
              <a:cs typeface="+mn-cs"/>
            </a:rPr>
            <a:t>Dallas Lock </a:t>
          </a:r>
          <a:r>
            <a:rPr lang="ru-RU" sz="1100" b="0" i="0" baseline="0">
              <a:solidFill>
                <a:schemeClr val="dk1"/>
              </a:solidFill>
              <a:effectLst/>
              <a:latin typeface="+mn-lt"/>
              <a:ea typeface="+mn-ea"/>
              <a:cs typeface="+mn-cs"/>
            </a:rPr>
            <a:t>в рамках гарантийного или непрерывно действующего технического сопровождения имеют право бесплатного обновления лицензий до следующей версии этого решения (с тем же объемом функциональности). Оплачивается только стоимость новых сертифицированных комплектов для установки и 1 год (3 года для лицензий с артикулом </a:t>
          </a:r>
          <a:r>
            <a:rPr lang="en-US" sz="1100" b="0" i="0" baseline="0">
              <a:solidFill>
                <a:schemeClr val="dk1"/>
              </a:solidFill>
              <a:effectLst/>
              <a:latin typeface="+mn-lt"/>
              <a:ea typeface="+mn-ea"/>
              <a:cs typeface="+mn-cs"/>
            </a:rPr>
            <a:t>*</a:t>
          </a:r>
          <a:r>
            <a:rPr lang="ru-RU" sz="1100" b="0" i="0" baseline="0">
              <a:solidFill>
                <a:schemeClr val="dk1"/>
              </a:solidFill>
              <a:effectLst/>
              <a:latin typeface="+mn-lt"/>
              <a:ea typeface="+mn-ea"/>
              <a:cs typeface="+mn-cs"/>
            </a:rPr>
            <a:t>.36</a:t>
          </a:r>
          <a:r>
            <a:rPr lang="en-US" sz="1100" b="0" i="0" baseline="0">
              <a:solidFill>
                <a:schemeClr val="dk1"/>
              </a:solidFill>
              <a:effectLst/>
              <a:latin typeface="+mn-lt"/>
              <a:ea typeface="+mn-ea"/>
              <a:cs typeface="+mn-cs"/>
            </a:rPr>
            <a:t>M</a:t>
          </a:r>
          <a:r>
            <a:rPr lang="ru-RU" sz="1100" b="0" i="0" baseline="0">
              <a:solidFill>
                <a:schemeClr val="dk1"/>
              </a:solidFill>
              <a:effectLst/>
              <a:latin typeface="+mn-lt"/>
              <a:ea typeface="+mn-ea"/>
              <a:cs typeface="+mn-cs"/>
            </a:rPr>
            <a:t>) технической поддержки.</a:t>
          </a:r>
          <a:endParaRPr lang="ru-RU">
            <a:effectLst/>
          </a:endParaRPr>
        </a:p>
      </xdr:txBody>
    </xdr:sp>
    <xdr:clientData/>
  </xdr:twoCellAnchor>
  <xdr:twoCellAnchor>
    <xdr:from>
      <xdr:col>1</xdr:col>
      <xdr:colOff>9525</xdr:colOff>
      <xdr:row>56</xdr:row>
      <xdr:rowOff>4814</xdr:rowOff>
    </xdr:from>
    <xdr:to>
      <xdr:col>11</xdr:col>
      <xdr:colOff>9525</xdr:colOff>
      <xdr:row>60</xdr:row>
      <xdr:rowOff>33620</xdr:rowOff>
    </xdr:to>
    <xdr:grpSp>
      <xdr:nvGrpSpPr>
        <xdr:cNvPr id="6" name="Группа 5">
          <a:extLst>
            <a:ext uri="{FF2B5EF4-FFF2-40B4-BE49-F238E27FC236}">
              <a16:creationId xmlns:a16="http://schemas.microsoft.com/office/drawing/2014/main" xmlns="" id="{00000000-0008-0000-0800-000006000000}"/>
            </a:ext>
          </a:extLst>
        </xdr:cNvPr>
        <xdr:cNvGrpSpPr/>
      </xdr:nvGrpSpPr>
      <xdr:grpSpPr>
        <a:xfrm>
          <a:off x="100965" y="13998944"/>
          <a:ext cx="13102590" cy="760326"/>
          <a:chOff x="9525" y="12081158"/>
          <a:chExt cx="12372975" cy="852546"/>
        </a:xfrm>
      </xdr:grpSpPr>
      <xdr:sp macro="" textlink="">
        <xdr:nvSpPr>
          <xdr:cNvPr id="7" name="TextBox 6">
            <a:extLst>
              <a:ext uri="{FF2B5EF4-FFF2-40B4-BE49-F238E27FC236}">
                <a16:creationId xmlns:a16="http://schemas.microsoft.com/office/drawing/2014/main" xmlns="" id="{00000000-0008-0000-0800-000007000000}"/>
              </a:ext>
            </a:extLst>
          </xdr:cNvPr>
          <xdr:cNvSpPr txBox="1"/>
        </xdr:nvSpPr>
        <xdr:spPr>
          <a:xfrm>
            <a:off x="9525" y="12256166"/>
            <a:ext cx="12372975" cy="6775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u-RU" sz="1100" b="0" i="0" u="none" strike="noStrike" baseline="0">
                <a:solidFill>
                  <a:schemeClr val="dk1"/>
                </a:solidFill>
                <a:latin typeface="+mn-lt"/>
                <a:ea typeface="+mn-ea"/>
                <a:cs typeface="Arial" panose="020B0604020202020204" pitchFamily="34" charset="0"/>
              </a:rPr>
              <a:t>* На основании статьи № 149 п. 2 пп. 26 НК РФ стоимость передаваемых неисключительных прав на используеме программное обеспечение не облагается НДС</a:t>
            </a:r>
            <a:r>
              <a:rPr lang="en-US" sz="1100" b="0" i="0" u="none" strike="noStrike" baseline="0">
                <a:solidFill>
                  <a:schemeClr val="dk1"/>
                </a:solidFill>
                <a:latin typeface="+mn-lt"/>
                <a:ea typeface="+mn-ea"/>
                <a:cs typeface="Arial" panose="020B0604020202020204" pitchFamily="34" charset="0"/>
              </a:rPr>
              <a:t>; </a:t>
            </a:r>
          </a:p>
          <a:p>
            <a:r>
              <a:rPr lang="ru-RU" sz="1100" b="0" i="0" baseline="0">
                <a:solidFill>
                  <a:schemeClr val="dk1"/>
                </a:solidFill>
                <a:effectLst/>
                <a:latin typeface="+mn-lt"/>
                <a:ea typeface="+mn-ea"/>
                <a:cs typeface="+mn-cs"/>
              </a:rPr>
              <a:t>«</a:t>
            </a:r>
            <a:r>
              <a:rPr lang="en-US" sz="1100" b="0" i="0" baseline="0">
                <a:solidFill>
                  <a:schemeClr val="dk1"/>
                </a:solidFill>
                <a:effectLst/>
                <a:latin typeface="+mn-lt"/>
                <a:ea typeface="+mn-ea"/>
                <a:cs typeface="+mn-cs"/>
              </a:rPr>
              <a:t>z» – </a:t>
            </a:r>
            <a:r>
              <a:rPr lang="ru-RU" sz="1100" b="0" i="0" baseline="0">
                <a:solidFill>
                  <a:schemeClr val="dk1"/>
                </a:solidFill>
                <a:effectLst/>
                <a:latin typeface="+mn-lt"/>
                <a:ea typeface="+mn-ea"/>
                <a:cs typeface="+mn-cs"/>
              </a:rPr>
              <a:t>срок оказания гарантийного сопровождения: </a:t>
            </a:r>
            <a:r>
              <a:rPr lang="en-US" sz="1100" b="0" i="0" baseline="0">
                <a:solidFill>
                  <a:schemeClr val="dk1"/>
                </a:solidFill>
                <a:effectLst/>
                <a:latin typeface="+mn-lt"/>
                <a:ea typeface="+mn-ea"/>
                <a:cs typeface="+mn-cs"/>
              </a:rPr>
              <a:t>12M - </a:t>
            </a:r>
            <a:r>
              <a:rPr lang="ru-RU" sz="1100" b="0" i="0" baseline="0">
                <a:solidFill>
                  <a:schemeClr val="dk1"/>
                </a:solidFill>
                <a:effectLst/>
                <a:latin typeface="+mn-lt"/>
                <a:ea typeface="+mn-ea"/>
                <a:cs typeface="+mn-cs"/>
              </a:rPr>
              <a:t>12 месяцев, 36</a:t>
            </a:r>
            <a:r>
              <a:rPr lang="en-US" sz="1100" b="0" i="0" baseline="0">
                <a:solidFill>
                  <a:schemeClr val="dk1"/>
                </a:solidFill>
                <a:effectLst/>
                <a:latin typeface="+mn-lt"/>
                <a:ea typeface="+mn-ea"/>
                <a:cs typeface="+mn-cs"/>
              </a:rPr>
              <a:t>M - </a:t>
            </a:r>
            <a:r>
              <a:rPr lang="ru-RU" sz="1100" b="0" i="0" baseline="0">
                <a:solidFill>
                  <a:schemeClr val="dk1"/>
                </a:solidFill>
                <a:effectLst/>
                <a:latin typeface="+mn-lt"/>
                <a:ea typeface="+mn-ea"/>
                <a:cs typeface="+mn-cs"/>
              </a:rPr>
              <a:t>36 месяцев.</a:t>
            </a:r>
            <a:endParaRPr lang="ru-RU" sz="1100" b="0" i="0" u="none" strike="noStrike" baseline="0">
              <a:solidFill>
                <a:schemeClr val="dk1"/>
              </a:solidFill>
              <a:latin typeface="+mn-lt"/>
              <a:ea typeface="+mn-ea"/>
              <a:cs typeface="Arial" panose="020B0604020202020204" pitchFamily="34" charset="0"/>
            </a:endParaRPr>
          </a:p>
        </xdr:txBody>
      </xdr:sp>
      <xdr:cxnSp macro="">
        <xdr:nvCxnSpPr>
          <xdr:cNvPr id="8" name="Прямая соединительная линия 7">
            <a:extLst>
              <a:ext uri="{FF2B5EF4-FFF2-40B4-BE49-F238E27FC236}">
                <a16:creationId xmlns:a16="http://schemas.microsoft.com/office/drawing/2014/main" xmlns="" id="{00000000-0008-0000-0800-000008000000}"/>
              </a:ext>
            </a:extLst>
          </xdr:cNvPr>
          <xdr:cNvCxnSpPr/>
        </xdr:nvCxnSpPr>
        <xdr:spPr>
          <a:xfrm>
            <a:off x="76200" y="12081158"/>
            <a:ext cx="4838700" cy="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editAs="oneCell">
    <xdr:from>
      <xdr:col>1</xdr:col>
      <xdr:colOff>0</xdr:colOff>
      <xdr:row>46</xdr:row>
      <xdr:rowOff>149479</xdr:rowOff>
    </xdr:from>
    <xdr:to>
      <xdr:col>11</xdr:col>
      <xdr:colOff>83881</xdr:colOff>
      <xdr:row>55</xdr:row>
      <xdr:rowOff>10583</xdr:rowOff>
    </xdr:to>
    <xdr:pic>
      <xdr:nvPicPr>
        <xdr:cNvPr id="10" name="Рисунок 9">
          <a:extLst>
            <a:ext uri="{FF2B5EF4-FFF2-40B4-BE49-F238E27FC236}">
              <a16:creationId xmlns:a16="http://schemas.microsoft.com/office/drawing/2014/main" xmlns="" id="{00000000-0008-0000-0800-00000A000000}"/>
            </a:ext>
          </a:extLst>
        </xdr:cNvPr>
        <xdr:cNvPicPr>
          <a:picLocks noChangeAspect="1"/>
        </xdr:cNvPicPr>
      </xdr:nvPicPr>
      <xdr:blipFill>
        <a:blip xmlns:r="http://schemas.openxmlformats.org/officeDocument/2006/relationships" r:embed="rId1"/>
        <a:stretch>
          <a:fillRect/>
        </a:stretch>
      </xdr:blipFill>
      <xdr:spPr>
        <a:xfrm>
          <a:off x="84667" y="12648396"/>
          <a:ext cx="12180631" cy="157560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3695700</xdr:colOff>
          <xdr:row>4</xdr:row>
          <xdr:rowOff>88900</xdr:rowOff>
        </xdr:from>
        <xdr:to>
          <xdr:col>3</xdr:col>
          <xdr:colOff>0</xdr:colOff>
          <xdr:row>6</xdr:row>
          <xdr:rowOff>12700</xdr:rowOff>
        </xdr:to>
        <xdr:sp macro="" textlink="">
          <xdr:nvSpPr>
            <xdr:cNvPr id="15361" name="Check Box 1" hidden="1">
              <a:extLst>
                <a:ext uri="{63B3BB69-23CF-44E3-9099-C40C66FF867C}">
                  <a14:compatExt spid="_x0000_s15361"/>
                </a:ext>
              </a:extLst>
            </xdr:cNvPr>
            <xdr:cNvSpPr/>
          </xdr:nvSpPr>
          <xdr:spPr>
            <a:xfrm>
              <a:off x="0" y="0"/>
              <a:ext cx="0" cy="0"/>
            </a:xfrm>
            <a:prstGeom prst="rect">
              <a:avLst/>
            </a:prstGeom>
          </xdr:spPr>
        </xdr:sp>
        <xdr:clientData/>
      </xdr:twoCellAnchor>
    </mc:Choice>
    <mc:Fallback/>
  </mc:AlternateContent>
  <xdr:twoCellAnchor editAs="oneCell">
    <xdr:from>
      <xdr:col>3</xdr:col>
      <xdr:colOff>313764</xdr:colOff>
      <xdr:row>2</xdr:row>
      <xdr:rowOff>112059</xdr:rowOff>
    </xdr:from>
    <xdr:to>
      <xdr:col>3</xdr:col>
      <xdr:colOff>499523</xdr:colOff>
      <xdr:row>2</xdr:row>
      <xdr:rowOff>297818</xdr:rowOff>
    </xdr:to>
    <xdr:pic>
      <xdr:nvPicPr>
        <xdr:cNvPr id="11" name="Рисунок 10">
          <a:extLst>
            <a:ext uri="{FF2B5EF4-FFF2-40B4-BE49-F238E27FC236}">
              <a16:creationId xmlns:a16="http://schemas.microsoft.com/office/drawing/2014/main" xmlns="" id="{00000000-0008-0000-0800-00000B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6129617" y="1389530"/>
          <a:ext cx="185759" cy="185759"/>
        </a:xfrm>
        <a:prstGeom prst="rect">
          <a:avLst/>
        </a:prstGeom>
      </xdr:spPr>
    </xdr:pic>
    <xdr:clientData/>
  </xdr:twoCellAnchor>
  <xdr:twoCellAnchor>
    <xdr:from>
      <xdr:col>2</xdr:col>
      <xdr:colOff>152400</xdr:colOff>
      <xdr:row>2</xdr:row>
      <xdr:rowOff>57150</xdr:rowOff>
    </xdr:from>
    <xdr:to>
      <xdr:col>18</xdr:col>
      <xdr:colOff>231882</xdr:colOff>
      <xdr:row>3</xdr:row>
      <xdr:rowOff>77162</xdr:rowOff>
    </xdr:to>
    <xdr:sp macro="" textlink="">
      <xdr:nvSpPr>
        <xdr:cNvPr id="12" name="Прямоугольник 11">
          <a:hlinkClick xmlns:r="http://schemas.openxmlformats.org/officeDocument/2006/relationships" r:id="rId3"/>
          <a:extLst>
            <a:ext uri="{FF2B5EF4-FFF2-40B4-BE49-F238E27FC236}">
              <a16:creationId xmlns:a16="http://schemas.microsoft.com/office/drawing/2014/main" xmlns="" id="{00000000-0008-0000-0800-00000C000000}"/>
            </a:ext>
          </a:extLst>
        </xdr:cNvPr>
        <xdr:cNvSpPr/>
      </xdr:nvSpPr>
      <xdr:spPr>
        <a:xfrm>
          <a:off x="2047875" y="1333500"/>
          <a:ext cx="12261957" cy="38196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editAs="oneCell">
    <xdr:from>
      <xdr:col>0</xdr:col>
      <xdr:colOff>0</xdr:colOff>
      <xdr:row>0</xdr:row>
      <xdr:rowOff>0</xdr:rowOff>
    </xdr:from>
    <xdr:to>
      <xdr:col>11</xdr:col>
      <xdr:colOff>9524</xdr:colOff>
      <xdr:row>1</xdr:row>
      <xdr:rowOff>1081945</xdr:rowOff>
    </xdr:to>
    <xdr:pic>
      <xdr:nvPicPr>
        <xdr:cNvPr id="13" name="Рисунок 12">
          <a:hlinkClick xmlns:r="http://schemas.openxmlformats.org/officeDocument/2006/relationships" r:id="rId4"/>
          <a:extLst>
            <a:ext uri="{FF2B5EF4-FFF2-40B4-BE49-F238E27FC236}">
              <a16:creationId xmlns:a16="http://schemas.microsoft.com/office/drawing/2014/main" xmlns="" id="{00000000-0008-0000-0800-00000D000000}"/>
            </a:ext>
          </a:extLst>
        </xdr:cNvPr>
        <xdr:cNvPicPr>
          <a:picLocks noChangeAspect="1"/>
        </xdr:cNvPicPr>
      </xdr:nvPicPr>
      <xdr:blipFill>
        <a:blip xmlns:r="http://schemas.openxmlformats.org/officeDocument/2006/relationships" r:embed="rId5"/>
        <a:stretch>
          <a:fillRect/>
        </a:stretch>
      </xdr:blipFill>
      <xdr:spPr>
        <a:xfrm>
          <a:off x="0" y="0"/>
          <a:ext cx="12201524" cy="127244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10</xdr:col>
          <xdr:colOff>190500</xdr:colOff>
          <xdr:row>4</xdr:row>
          <xdr:rowOff>95250</xdr:rowOff>
        </xdr:from>
        <xdr:to>
          <xdr:col>10</xdr:col>
          <xdr:colOff>450850</xdr:colOff>
          <xdr:row>6</xdr:row>
          <xdr:rowOff>12700</xdr:rowOff>
        </xdr:to>
        <xdr:sp macro="" textlink="">
          <xdr:nvSpPr>
            <xdr:cNvPr id="15363" name="Check Box 3" hidden="1">
              <a:extLst>
                <a:ext uri="{63B3BB69-23CF-44E3-9099-C40C66FF867C}">
                  <a14:compatExt spid="_x0000_s15363"/>
                </a:ext>
              </a:extLst>
            </xdr:cNvPr>
            <xdr:cNvSpPr/>
          </xdr:nvSpPr>
          <xdr:spPr>
            <a:xfrm>
              <a:off x="0" y="0"/>
              <a:ext cx="0" cy="0"/>
            </a:xfrm>
            <a:prstGeom prst="rect">
              <a:avLst/>
            </a:prstGeom>
          </xdr:spPr>
        </xdr:sp>
        <xdr:clientData/>
      </xdr:twoCellAnchor>
    </mc:Choice>
    <mc:Fallback/>
  </mc:AlternateContent>
  <xdr:twoCellAnchor editAs="oneCell">
    <xdr:from>
      <xdr:col>0</xdr:col>
      <xdr:colOff>0</xdr:colOff>
      <xdr:row>14</xdr:row>
      <xdr:rowOff>21166</xdr:rowOff>
    </xdr:from>
    <xdr:to>
      <xdr:col>12</xdr:col>
      <xdr:colOff>10583</xdr:colOff>
      <xdr:row>14</xdr:row>
      <xdr:rowOff>551875</xdr:rowOff>
    </xdr:to>
    <xdr:pic>
      <xdr:nvPicPr>
        <xdr:cNvPr id="9" name="Рисунок 8">
          <a:extLst>
            <a:ext uri="{FF2B5EF4-FFF2-40B4-BE49-F238E27FC236}">
              <a16:creationId xmlns:a16="http://schemas.microsoft.com/office/drawing/2014/main" xmlns="" id="{00000000-0008-0000-0800-000009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6053666"/>
          <a:ext cx="12276666" cy="53070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alc.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
      <sheetName val="items"/>
    </sheetNames>
    <sheetDataSet>
      <sheetData sheetId="0"/>
      <sheetData sheetId="1">
        <row r="1">
          <cell r="B1" t="str">
            <v>до 10</v>
          </cell>
        </row>
        <row r="2">
          <cell r="A2" t="str">
            <v>Dallas Lock  Linux. Право на использование (СЗИ НСД)</v>
          </cell>
        </row>
        <row r="3">
          <cell r="A3" t="str">
            <v>Dallas Lock  Linux (СЗИ НСД): продление технического сопровождения (3 года на 1 рабочую станцию,сервер). Основной пакет</v>
          </cell>
        </row>
        <row r="4">
          <cell r="A4" t="str">
            <v>Dallas Lock 8.0. Сертифицированный комплект для установки</v>
          </cell>
        </row>
        <row r="5">
          <cell r="A5" t="str">
            <v>Dallas Lock 8.0-С. Право на использование (СЗИ НСД)</v>
          </cell>
        </row>
        <row r="6">
          <cell r="A6" t="str">
            <v>Dallas Lock  8.0-C (СЗИ НСД): продление технического сопровождения (3 года на 1 рабочую станцию,сервер). Основной пакет</v>
          </cell>
        </row>
        <row r="7">
          <cell r="A7" t="str">
            <v>Dallas Lock 8.0-К. Право на использование (СЗИ НСД, СКН)</v>
          </cell>
        </row>
        <row r="8">
          <cell r="A8" t="str">
            <v>Dallas Lock  8.0-K (СЗИ НСД, СКН): продление технического сопровождения (3 года на 1 рабочую станцию,сервер). Основной пакет</v>
          </cell>
        </row>
        <row r="9">
          <cell r="A9" t="str">
            <v>Dallas Lock 8.0-К с модулем межсетевого экрана. Право на использование (СЗИ НСД, СКН, МЭ)</v>
          </cell>
        </row>
        <row r="10">
          <cell r="A10" t="str">
            <v>Dallas Lock  8.0-K (СЗИ НСД, СКН, МЭ): продление технического сопровождения (3 года на 1 рабочую станцию,сервер). Основной пакет</v>
          </cell>
        </row>
        <row r="11">
          <cell r="A11" t="str">
            <v>Dallas Lock 8.0-К с модулем межсетевого экрана. Право на использование (СЗИ НСД, СКН, МЭ). Обновление</v>
          </cell>
        </row>
        <row r="12">
          <cell r="A12" t="str">
            <v>Модуль межсетевого экрана для Dallas Lock 8.0-К. Право на использование (МЭ)</v>
          </cell>
        </row>
        <row r="13">
          <cell r="A13" t="str">
            <v>Терминальное подключение для Dallas Lock 8.0. Право на использование</v>
          </cell>
        </row>
        <row r="14">
          <cell r="A14" t="str">
            <v>Терминальное подключение для Dallas Lock  8.0: продление технического сопровождения (3 года на 1 рабочую станцию,сервер). Основной пакет</v>
          </cell>
        </row>
        <row r="15">
          <cell r="A15" t="str">
            <v>Dallas Lock 8.0. Сертифицированный комплект для установки</v>
          </cell>
        </row>
        <row r="16">
          <cell r="A16" t="str">
            <v xml:space="preserve">Сервер безопасности для Dallas Lock 8.0-С. Право на использование </v>
          </cell>
        </row>
        <row r="17">
          <cell r="A17" t="str">
            <v>Сервер безопасности для Dallas Lock 8.0-C: продление технического сопровождения (3 года). Основной пакет</v>
          </cell>
        </row>
        <row r="18">
          <cell r="A18" t="str">
            <v xml:space="preserve">Сервер безопасности для Dallas Lock 8.0-К. Право на использование </v>
          </cell>
        </row>
        <row r="19">
          <cell r="A19" t="str">
            <v>Сервер безопасности для Dallas Lock 8.0-K: продление технического сопровождения (3 года). Основной пакет</v>
          </cell>
        </row>
        <row r="20">
          <cell r="A20" t="str">
            <v>Сервер лицензий для Dallas Lock 8.0-К. Право на использование для управления Dallas Lock 8.0-К (1 терминальный сервер, без возможности управления доменами)</v>
          </cell>
        </row>
        <row r="21">
          <cell r="A21" t="str">
            <v>Сервер лицензий для Dallas Lock 8.0-К (1 терминальный сервер, без возможности управления доменами): продление технического сопровождения (3 года). Основной пакет</v>
          </cell>
        </row>
        <row r="22">
          <cell r="A22" t="str">
            <v>Сервер лицензий для Dallas Lock 8.0-К. Право на использование для управления Dallas Lock 8.0-К (5 терминальных серверов, без возможности управления доменами)</v>
          </cell>
        </row>
        <row r="23">
          <cell r="A23" t="str">
            <v>Сервер лицензий для Dallas Lock 8.0-К (5 терминальных серверов, без возможности управления доменами): продление технического сопровождения (1 год). Основной пакет</v>
          </cell>
        </row>
        <row r="24">
          <cell r="A24" t="str">
            <v>Сервер лицензий для Dallas Lock 8.0-К. Право на использование для управления Dallas Lock 8.0-К ( 5 доменов безопасности, 5 терминальных серверов)</v>
          </cell>
        </row>
        <row r="25">
          <cell r="A25" t="str">
            <v>Сервер лицензий для Dallas Lock 8.0-К (5 доменов безопасности, 5 терминальных серверов): продление технического сопровождения (3 года). Основной пакет</v>
          </cell>
        </row>
        <row r="26">
          <cell r="A26" t="str">
            <v>Сервер лицензий для Dallas Lock 8.0-К. Право на использование для управления Dallas Lock 8.0-К (50 доменов безопасности, 50 терминальных серверов)</v>
          </cell>
        </row>
        <row r="27">
          <cell r="A27" t="str">
            <v>Сервер лицензий для Dallas Lock 8.0-К (50 доменов безопасности, 50 терминальных серверов): продление технического сопровождения (3 года). Основной пакет</v>
          </cell>
        </row>
        <row r="28">
          <cell r="A28" t="str">
            <v>Сервер лицензий для Dallas Lock 8.0-К. Право на использование для управления Dallas Lock 8.0-К (без ограничений по количеству доменов безопасности и по количеству терминальных серверов)</v>
          </cell>
        </row>
        <row r="29">
          <cell r="A29" t="str">
            <v>Сервер лицензий для Dallas Lock 8.0-К (50 доменов безопасности, 50 терминальных серверов): продление технического сопровождения (3 года). Основной пакет</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9.xml"/><Relationship Id="rId3" Type="http://schemas.openxmlformats.org/officeDocument/2006/relationships/vmlDrawing" Target="../drawings/vmlDrawing2.vml"/><Relationship Id="rId7" Type="http://schemas.openxmlformats.org/officeDocument/2006/relationships/ctrlProp" Target="../ctrlProps/ctrlProp8.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7.xml"/><Relationship Id="rId5" Type="http://schemas.openxmlformats.org/officeDocument/2006/relationships/ctrlProp" Target="../ctrlProps/ctrlProp6.xml"/><Relationship Id="rId4" Type="http://schemas.openxmlformats.org/officeDocument/2006/relationships/ctrlProp" Target="../ctrlProps/ctrlProp5.xml"/><Relationship Id="rId9" Type="http://schemas.openxmlformats.org/officeDocument/2006/relationships/ctrlProp" Target="../ctrlProps/ctrlProp10.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14.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9.xml"/><Relationship Id="rId3" Type="http://schemas.openxmlformats.org/officeDocument/2006/relationships/vmlDrawing" Target="../drawings/vmlDrawing4.vml"/><Relationship Id="rId7" Type="http://schemas.openxmlformats.org/officeDocument/2006/relationships/ctrlProp" Target="../ctrlProps/ctrlProp18.xml"/><Relationship Id="rId12" Type="http://schemas.openxmlformats.org/officeDocument/2006/relationships/ctrlProp" Target="../ctrlProps/ctrlProp23.x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17.xml"/><Relationship Id="rId11" Type="http://schemas.openxmlformats.org/officeDocument/2006/relationships/ctrlProp" Target="../ctrlProps/ctrlProp22.xml"/><Relationship Id="rId5" Type="http://schemas.openxmlformats.org/officeDocument/2006/relationships/ctrlProp" Target="../ctrlProps/ctrlProp16.xml"/><Relationship Id="rId10" Type="http://schemas.openxmlformats.org/officeDocument/2006/relationships/ctrlProp" Target="../ctrlProps/ctrlProp21.xml"/><Relationship Id="rId4" Type="http://schemas.openxmlformats.org/officeDocument/2006/relationships/ctrlProp" Target="../ctrlProps/ctrlProp15.xml"/><Relationship Id="rId9" Type="http://schemas.openxmlformats.org/officeDocument/2006/relationships/ctrlProp" Target="../ctrlProps/ctrlProp20.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28.xml"/><Relationship Id="rId3" Type="http://schemas.openxmlformats.org/officeDocument/2006/relationships/vmlDrawing" Target="../drawings/vmlDrawing5.vml"/><Relationship Id="rId7" Type="http://schemas.openxmlformats.org/officeDocument/2006/relationships/ctrlProp" Target="../ctrlProps/ctrlProp27.xml"/><Relationship Id="rId12" Type="http://schemas.openxmlformats.org/officeDocument/2006/relationships/ctrlProp" Target="../ctrlProps/ctrlProp32.x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trlProp" Target="../ctrlProps/ctrlProp26.xml"/><Relationship Id="rId11" Type="http://schemas.openxmlformats.org/officeDocument/2006/relationships/ctrlProp" Target="../ctrlProps/ctrlProp31.xml"/><Relationship Id="rId5" Type="http://schemas.openxmlformats.org/officeDocument/2006/relationships/ctrlProp" Target="../ctrlProps/ctrlProp25.xml"/><Relationship Id="rId10" Type="http://schemas.openxmlformats.org/officeDocument/2006/relationships/ctrlProp" Target="../ctrlProps/ctrlProp30.xml"/><Relationship Id="rId4" Type="http://schemas.openxmlformats.org/officeDocument/2006/relationships/ctrlProp" Target="../ctrlProps/ctrlProp24.xml"/><Relationship Id="rId9" Type="http://schemas.openxmlformats.org/officeDocument/2006/relationships/ctrlProp" Target="../ctrlProps/ctrlProp29.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ctrlProp" Target="../ctrlProps/ctrlProp36.x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trlProp" Target="../ctrlProps/ctrlProp35.xml"/><Relationship Id="rId5" Type="http://schemas.openxmlformats.org/officeDocument/2006/relationships/ctrlProp" Target="../ctrlProps/ctrlProp34.xml"/><Relationship Id="rId4" Type="http://schemas.openxmlformats.org/officeDocument/2006/relationships/ctrlProp" Target="../ctrlProps/ctrlProp3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7" Type="http://schemas.openxmlformats.org/officeDocument/2006/relationships/ctrlProp" Target="../ctrlProps/ctrlProp40.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ctrlProp" Target="../ctrlProps/ctrlProp39.xml"/><Relationship Id="rId5" Type="http://schemas.openxmlformats.org/officeDocument/2006/relationships/ctrlProp" Target="../ctrlProps/ctrlProp38.xml"/><Relationship Id="rId4" Type="http://schemas.openxmlformats.org/officeDocument/2006/relationships/ctrlProp" Target="../ctrlProps/ctrlProp3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ctrlProp" Target="../ctrlProps/ctrlProp42.xml"/><Relationship Id="rId4" Type="http://schemas.openxmlformats.org/officeDocument/2006/relationships/ctrlProp" Target="../ctrlProps/ctrlProp4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6"/>
  <sheetViews>
    <sheetView showGridLines="0" showRowColHeaders="0" tabSelected="1" topLeftCell="A7" zoomScale="70" zoomScaleNormal="70" workbookViewId="0"/>
  </sheetViews>
  <sheetFormatPr defaultColWidth="9.1796875" defaultRowHeight="15.5" thickTop="1" thickBottom="1" x14ac:dyDescent="0.4"/>
  <cols>
    <col min="1" max="1" width="27.1796875" style="9" customWidth="1"/>
    <col min="2" max="2" width="69.81640625" style="9" customWidth="1"/>
    <col min="3" max="9" width="10.7265625" style="9" customWidth="1"/>
    <col min="10" max="10" width="10" style="9" customWidth="1"/>
    <col min="11" max="16384" width="9.1796875" style="9"/>
  </cols>
  <sheetData>
    <row r="1" spans="1:10" ht="0.75" customHeight="1" thickTop="1" thickBot="1" x14ac:dyDescent="0.3"/>
    <row r="2" spans="1:10" ht="16.5" thickTop="1" thickBot="1" x14ac:dyDescent="0.3">
      <c r="A2" s="77"/>
      <c r="B2" s="77"/>
      <c r="C2" s="77"/>
      <c r="D2" s="77"/>
      <c r="E2" s="77"/>
      <c r="F2" s="77"/>
      <c r="G2" s="77"/>
      <c r="H2" s="77"/>
      <c r="I2" s="77"/>
      <c r="J2" s="77"/>
    </row>
    <row r="8" spans="1:10" ht="5.25" customHeight="1" thickTop="1" thickBot="1" x14ac:dyDescent="0.3"/>
    <row r="9" spans="1:10" thickTop="1" thickBot="1" x14ac:dyDescent="0.4">
      <c r="A9" s="78" t="s">
        <v>169</v>
      </c>
      <c r="B9" s="79"/>
      <c r="C9" s="79"/>
      <c r="D9" s="79"/>
      <c r="E9" s="79"/>
      <c r="F9" s="79"/>
      <c r="G9" s="79"/>
      <c r="H9" s="79"/>
      <c r="I9" s="79"/>
      <c r="J9" s="80"/>
    </row>
    <row r="56" spans="13:13" ht="16.5" thickTop="1" thickBot="1" x14ac:dyDescent="0.3">
      <c r="M56"/>
    </row>
  </sheetData>
  <mergeCells count="2">
    <mergeCell ref="A2:J2"/>
    <mergeCell ref="A9:J9"/>
  </mergeCells>
  <pageMargins left="0.59055118110236227" right="0.39370078740157483" top="0.23622047244094491" bottom="0.23622047244094491" header="0.31496062992125984" footer="0.31496062992125984"/>
  <pageSetup paperSize="9" scale="4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W23"/>
  <sheetViews>
    <sheetView showGridLines="0" showRowColHeaders="0" zoomScaleNormal="100" workbookViewId="0">
      <selection activeCell="Z22" sqref="Z22"/>
    </sheetView>
  </sheetViews>
  <sheetFormatPr defaultColWidth="9.1796875" defaultRowHeight="14.5" x14ac:dyDescent="0.35"/>
  <cols>
    <col min="1" max="1" width="1.26953125" customWidth="1"/>
    <col min="2" max="2" width="25.81640625" customWidth="1"/>
    <col min="3" max="3" width="59.453125" customWidth="1"/>
    <col min="4" max="12" width="10.54296875" customWidth="1"/>
    <col min="13" max="13" width="1.26953125" customWidth="1"/>
    <col min="15" max="18" width="9.1796875" hidden="1" customWidth="1"/>
    <col min="19" max="23" width="0" hidden="1" customWidth="1"/>
  </cols>
  <sheetData>
    <row r="2" spans="1:23" ht="85.5" customHeight="1" x14ac:dyDescent="0.25"/>
    <row r="3" spans="1:23" ht="29" thickBot="1" x14ac:dyDescent="0.7">
      <c r="B3" s="35" t="s">
        <v>55</v>
      </c>
      <c r="C3" s="35"/>
      <c r="D3" s="35"/>
      <c r="E3" s="35"/>
      <c r="F3" s="35"/>
      <c r="G3" s="35"/>
      <c r="H3" s="35"/>
      <c r="I3" s="35"/>
      <c r="J3" s="35"/>
      <c r="K3" s="35"/>
      <c r="L3" s="35"/>
    </row>
    <row r="4" spans="1:23" ht="26.25" customHeight="1" thickTop="1" thickBot="1" x14ac:dyDescent="0.4">
      <c r="B4" s="81" t="s">
        <v>3</v>
      </c>
      <c r="C4" s="83" t="s">
        <v>0</v>
      </c>
      <c r="D4" s="101" t="s">
        <v>92</v>
      </c>
      <c r="E4" s="101"/>
      <c r="F4" s="101"/>
      <c r="G4" s="101"/>
      <c r="H4" s="101"/>
      <c r="I4" s="101"/>
      <c r="J4" s="101"/>
      <c r="K4" s="101"/>
      <c r="L4" s="102"/>
    </row>
    <row r="5" spans="1:23" ht="21.75" customHeight="1" thickTop="1" thickBot="1" x14ac:dyDescent="0.4">
      <c r="B5" s="82"/>
      <c r="C5" s="84"/>
      <c r="D5" s="1" t="s">
        <v>1</v>
      </c>
      <c r="E5" s="1" t="s">
        <v>39</v>
      </c>
      <c r="F5" s="2" t="s">
        <v>40</v>
      </c>
      <c r="G5" s="1" t="s">
        <v>41</v>
      </c>
      <c r="H5" s="2" t="s">
        <v>42</v>
      </c>
      <c r="I5" s="1" t="s">
        <v>43</v>
      </c>
      <c r="J5" s="1" t="s">
        <v>44</v>
      </c>
      <c r="K5" s="1" t="s">
        <v>38</v>
      </c>
      <c r="L5" s="3" t="s">
        <v>37</v>
      </c>
    </row>
    <row r="6" spans="1:23" ht="9.75" customHeight="1" thickTop="1" x14ac:dyDescent="0.25">
      <c r="B6" s="13"/>
    </row>
    <row r="7" spans="1:23" ht="15.75" thickBot="1" x14ac:dyDescent="0.3">
      <c r="A7" s="19"/>
      <c r="B7" s="20"/>
      <c r="C7" s="19"/>
      <c r="D7" s="19"/>
      <c r="E7" s="19"/>
      <c r="F7" s="19"/>
      <c r="G7" s="19"/>
      <c r="H7" s="19"/>
      <c r="I7" s="19"/>
      <c r="J7" s="19"/>
      <c r="K7" s="19"/>
      <c r="L7" s="19"/>
      <c r="M7" s="19"/>
    </row>
    <row r="8" spans="1:23" ht="40.5" customHeight="1" thickTop="1" thickBot="1" x14ac:dyDescent="0.4">
      <c r="A8" s="19"/>
      <c r="B8" s="33" t="s">
        <v>20</v>
      </c>
      <c r="C8" s="54" t="s">
        <v>21</v>
      </c>
      <c r="D8" s="87" t="s">
        <v>2</v>
      </c>
      <c r="E8" s="88"/>
      <c r="F8" s="88"/>
      <c r="G8" s="88"/>
      <c r="H8" s="88"/>
      <c r="I8" s="88"/>
      <c r="J8" s="88"/>
      <c r="K8" s="88"/>
      <c r="L8" s="89"/>
      <c r="M8" s="19"/>
    </row>
    <row r="9" spans="1:23" ht="40.5" customHeight="1" thickTop="1" thickBot="1" x14ac:dyDescent="0.4">
      <c r="A9" s="19"/>
      <c r="B9" s="34" t="s">
        <v>22</v>
      </c>
      <c r="C9" s="55" t="s">
        <v>23</v>
      </c>
      <c r="D9" s="131">
        <v>6000</v>
      </c>
      <c r="E9" s="132"/>
      <c r="F9" s="132"/>
      <c r="G9" s="132"/>
      <c r="H9" s="132"/>
      <c r="I9" s="132"/>
      <c r="J9" s="132"/>
      <c r="K9" s="132"/>
      <c r="L9" s="133"/>
      <c r="M9" s="19"/>
      <c r="O9" s="131">
        <v>3000</v>
      </c>
      <c r="P9" s="132"/>
      <c r="Q9" s="132"/>
      <c r="R9" s="132"/>
      <c r="S9" s="132"/>
      <c r="T9" s="132"/>
      <c r="U9" s="132"/>
      <c r="V9" s="132"/>
      <c r="W9" s="133"/>
    </row>
    <row r="10" spans="1:23" ht="41.25" customHeight="1" thickTop="1" thickBot="1" x14ac:dyDescent="0.4">
      <c r="A10" s="19"/>
      <c r="B10" s="27" t="s">
        <v>24</v>
      </c>
      <c r="C10" s="8" t="s">
        <v>25</v>
      </c>
      <c r="D10" s="6">
        <v>7000</v>
      </c>
      <c r="E10" s="6">
        <v>6800</v>
      </c>
      <c r="F10" s="6">
        <v>6500</v>
      </c>
      <c r="G10" s="6">
        <v>6000</v>
      </c>
      <c r="H10" s="6">
        <v>5500</v>
      </c>
      <c r="I10" s="6">
        <v>5000</v>
      </c>
      <c r="J10" s="6">
        <v>4500</v>
      </c>
      <c r="K10" s="6">
        <v>4000</v>
      </c>
      <c r="L10" s="6" t="s">
        <v>2</v>
      </c>
      <c r="M10" s="19"/>
      <c r="O10" s="6">
        <v>6000</v>
      </c>
      <c r="P10" s="6">
        <v>5500</v>
      </c>
      <c r="Q10" s="6">
        <v>5000</v>
      </c>
      <c r="R10" s="6">
        <v>4800</v>
      </c>
      <c r="S10" s="6">
        <v>4500</v>
      </c>
      <c r="T10" s="6">
        <v>4000</v>
      </c>
      <c r="U10" s="6">
        <v>3500</v>
      </c>
      <c r="V10" s="6">
        <v>3000</v>
      </c>
      <c r="W10" s="6" t="s">
        <v>2</v>
      </c>
    </row>
    <row r="11" spans="1:23" ht="41.25" customHeight="1" thickTop="1" thickBot="1" x14ac:dyDescent="0.4">
      <c r="A11" s="19"/>
      <c r="B11" s="14" t="s">
        <v>124</v>
      </c>
      <c r="C11" s="7" t="s">
        <v>123</v>
      </c>
      <c r="D11" s="5">
        <v>6000</v>
      </c>
      <c r="E11" s="5">
        <v>5800</v>
      </c>
      <c r="F11" s="5">
        <v>5500</v>
      </c>
      <c r="G11" s="5">
        <v>5000</v>
      </c>
      <c r="H11" s="5">
        <v>4500</v>
      </c>
      <c r="I11" s="5">
        <v>4000</v>
      </c>
      <c r="J11" s="5">
        <v>3500</v>
      </c>
      <c r="K11" s="5">
        <v>3000</v>
      </c>
      <c r="L11" s="5" t="s">
        <v>2</v>
      </c>
      <c r="M11" s="19"/>
      <c r="O11" s="5">
        <v>2000</v>
      </c>
      <c r="P11" s="5">
        <v>1800</v>
      </c>
      <c r="Q11" s="5">
        <v>1700</v>
      </c>
      <c r="R11" s="5">
        <v>1600</v>
      </c>
      <c r="S11" s="5">
        <v>1500</v>
      </c>
      <c r="T11" s="5">
        <v>1300</v>
      </c>
      <c r="U11" s="5">
        <v>1100</v>
      </c>
      <c r="V11" s="5">
        <v>1000</v>
      </c>
      <c r="W11" s="5" t="s">
        <v>2</v>
      </c>
    </row>
    <row r="12" spans="1:23" ht="41.25" customHeight="1" thickTop="1" thickBot="1" x14ac:dyDescent="0.4">
      <c r="A12" s="19"/>
      <c r="B12" s="33" t="s">
        <v>125</v>
      </c>
      <c r="C12" s="54" t="s">
        <v>126</v>
      </c>
      <c r="D12" s="10">
        <v>8000</v>
      </c>
      <c r="E12" s="10">
        <v>7800</v>
      </c>
      <c r="F12" s="10">
        <v>7500</v>
      </c>
      <c r="G12" s="10">
        <v>7000</v>
      </c>
      <c r="H12" s="10">
        <v>6500</v>
      </c>
      <c r="I12" s="10">
        <v>6000</v>
      </c>
      <c r="J12" s="10">
        <v>5500</v>
      </c>
      <c r="K12" s="10">
        <v>5000</v>
      </c>
      <c r="L12" s="10" t="s">
        <v>2</v>
      </c>
      <c r="M12" s="19"/>
      <c r="O12" s="5"/>
      <c r="P12" s="5"/>
      <c r="Q12" s="5"/>
      <c r="R12" s="5"/>
      <c r="S12" s="5"/>
      <c r="T12" s="5"/>
      <c r="U12" s="5"/>
      <c r="V12" s="5"/>
      <c r="W12" s="5"/>
    </row>
    <row r="13" spans="1:23" ht="41.25" customHeight="1" thickTop="1" thickBot="1" x14ac:dyDescent="0.4">
      <c r="A13" s="19"/>
      <c r="B13" s="34" t="s">
        <v>127</v>
      </c>
      <c r="C13" s="55" t="s">
        <v>131</v>
      </c>
      <c r="D13" s="61">
        <v>8000</v>
      </c>
      <c r="E13" s="5">
        <v>7800</v>
      </c>
      <c r="F13" s="5">
        <v>7500</v>
      </c>
      <c r="G13" s="5">
        <v>7000</v>
      </c>
      <c r="H13" s="5">
        <v>6500</v>
      </c>
      <c r="I13" s="5">
        <v>6000</v>
      </c>
      <c r="J13" s="5">
        <v>5500</v>
      </c>
      <c r="K13" s="61">
        <v>5000</v>
      </c>
      <c r="L13" s="61" t="s">
        <v>2</v>
      </c>
      <c r="M13" s="19"/>
      <c r="O13" s="6">
        <v>3000</v>
      </c>
      <c r="P13" s="6">
        <v>2700</v>
      </c>
      <c r="Q13" s="6">
        <v>2600</v>
      </c>
      <c r="R13" s="6">
        <v>2400</v>
      </c>
      <c r="S13" s="6">
        <v>2300</v>
      </c>
      <c r="T13" s="6">
        <v>2000</v>
      </c>
      <c r="U13" s="6">
        <v>1700</v>
      </c>
      <c r="V13" s="6">
        <v>1500</v>
      </c>
      <c r="W13" s="6" t="s">
        <v>2</v>
      </c>
    </row>
    <row r="14" spans="1:23" ht="41.25" customHeight="1" thickTop="1" thickBot="1" x14ac:dyDescent="0.4">
      <c r="A14" s="19"/>
      <c r="B14" s="27" t="s">
        <v>128</v>
      </c>
      <c r="C14" s="8" t="s">
        <v>132</v>
      </c>
      <c r="D14" s="6">
        <v>10000</v>
      </c>
      <c r="E14" s="6">
        <v>9800</v>
      </c>
      <c r="F14" s="6">
        <v>9500</v>
      </c>
      <c r="G14" s="6">
        <v>9000</v>
      </c>
      <c r="H14" s="6">
        <v>8500</v>
      </c>
      <c r="I14" s="6">
        <v>8000</v>
      </c>
      <c r="J14" s="6">
        <v>7500</v>
      </c>
      <c r="K14" s="6">
        <v>7000</v>
      </c>
      <c r="L14" s="6" t="s">
        <v>2</v>
      </c>
      <c r="M14" s="19"/>
      <c r="O14" s="6"/>
      <c r="P14" s="6"/>
      <c r="Q14" s="6"/>
      <c r="R14" s="6"/>
      <c r="S14" s="6"/>
      <c r="T14" s="6"/>
      <c r="U14" s="6"/>
      <c r="V14" s="6"/>
      <c r="W14" s="6"/>
    </row>
    <row r="15" spans="1:23" ht="41.25" customHeight="1" thickTop="1" thickBot="1" x14ac:dyDescent="0.4">
      <c r="A15" s="19"/>
      <c r="B15" s="14" t="s">
        <v>129</v>
      </c>
      <c r="C15" s="7" t="s">
        <v>133</v>
      </c>
      <c r="D15" s="5">
        <v>9000</v>
      </c>
      <c r="E15" s="5">
        <v>8800</v>
      </c>
      <c r="F15" s="5">
        <v>8500</v>
      </c>
      <c r="G15" s="5">
        <v>8000</v>
      </c>
      <c r="H15" s="5">
        <v>7500</v>
      </c>
      <c r="I15" s="5">
        <v>7000</v>
      </c>
      <c r="J15" s="5">
        <v>6500</v>
      </c>
      <c r="K15" s="5">
        <v>6000</v>
      </c>
      <c r="L15" s="5" t="s">
        <v>2</v>
      </c>
      <c r="M15" s="19"/>
      <c r="O15" s="5">
        <v>4000</v>
      </c>
      <c r="P15" s="5">
        <v>3700</v>
      </c>
      <c r="Q15" s="5">
        <v>3600</v>
      </c>
      <c r="R15" s="5">
        <v>3400</v>
      </c>
      <c r="S15" s="5">
        <v>3300</v>
      </c>
      <c r="T15" s="5">
        <v>3000</v>
      </c>
      <c r="U15" s="5">
        <v>2700</v>
      </c>
      <c r="V15" s="5">
        <v>2500</v>
      </c>
      <c r="W15" s="5" t="s">
        <v>2</v>
      </c>
    </row>
    <row r="16" spans="1:23" ht="41.25" customHeight="1" thickTop="1" thickBot="1" x14ac:dyDescent="0.4">
      <c r="A16" s="19"/>
      <c r="B16" s="33" t="s">
        <v>130</v>
      </c>
      <c r="C16" s="54" t="s">
        <v>134</v>
      </c>
      <c r="D16" s="10">
        <v>11000</v>
      </c>
      <c r="E16" s="10">
        <v>10800</v>
      </c>
      <c r="F16" s="10">
        <v>10500</v>
      </c>
      <c r="G16" s="10">
        <v>10000</v>
      </c>
      <c r="H16" s="10">
        <v>9500</v>
      </c>
      <c r="I16" s="10">
        <v>9000</v>
      </c>
      <c r="J16" s="10">
        <v>8500</v>
      </c>
      <c r="K16" s="10">
        <v>8000</v>
      </c>
      <c r="L16" s="10" t="s">
        <v>2</v>
      </c>
      <c r="M16" s="19"/>
      <c r="O16" s="5"/>
      <c r="P16" s="5"/>
      <c r="Q16" s="5"/>
      <c r="R16" s="5"/>
      <c r="S16" s="5"/>
      <c r="T16" s="5"/>
      <c r="U16" s="5"/>
      <c r="V16" s="5"/>
      <c r="W16" s="5"/>
    </row>
    <row r="17" spans="1:23" ht="41.25" customHeight="1" thickTop="1" thickBot="1" x14ac:dyDescent="0.4">
      <c r="A17" s="19"/>
      <c r="B17" s="34" t="s">
        <v>26</v>
      </c>
      <c r="C17" s="55" t="s">
        <v>27</v>
      </c>
      <c r="D17" s="61">
        <v>10000</v>
      </c>
      <c r="E17" s="61">
        <v>12000</v>
      </c>
      <c r="F17" s="61">
        <v>15000</v>
      </c>
      <c r="G17" s="61">
        <v>20000</v>
      </c>
      <c r="H17" s="61">
        <v>25000</v>
      </c>
      <c r="I17" s="61">
        <v>30000</v>
      </c>
      <c r="J17" s="61">
        <v>50000</v>
      </c>
      <c r="K17" s="61">
        <v>100000</v>
      </c>
      <c r="L17" s="61" t="s">
        <v>2</v>
      </c>
      <c r="M17" s="19"/>
      <c r="O17" s="6">
        <v>5000</v>
      </c>
      <c r="P17" s="6">
        <v>6000</v>
      </c>
      <c r="Q17" s="6">
        <v>7000</v>
      </c>
      <c r="R17" s="6">
        <v>8000</v>
      </c>
      <c r="S17" s="6">
        <v>10000</v>
      </c>
      <c r="T17" s="6">
        <v>15000</v>
      </c>
      <c r="U17" s="6">
        <v>25000</v>
      </c>
      <c r="V17" s="6">
        <v>50000</v>
      </c>
      <c r="W17" s="6" t="s">
        <v>2</v>
      </c>
    </row>
    <row r="18" spans="1:23" ht="41.25" customHeight="1" thickTop="1" thickBot="1" x14ac:dyDescent="0.4">
      <c r="A18" s="19"/>
      <c r="B18" s="27" t="s">
        <v>135</v>
      </c>
      <c r="C18" s="8" t="s">
        <v>140</v>
      </c>
      <c r="D18" s="6">
        <v>25000</v>
      </c>
      <c r="E18" s="6">
        <v>30000</v>
      </c>
      <c r="F18" s="6">
        <v>35000</v>
      </c>
      <c r="G18" s="6">
        <v>50000</v>
      </c>
      <c r="H18" s="6">
        <v>65000</v>
      </c>
      <c r="I18" s="6">
        <v>75000</v>
      </c>
      <c r="J18" s="6">
        <v>125000</v>
      </c>
      <c r="K18" s="6">
        <v>250000</v>
      </c>
      <c r="L18" s="6" t="s">
        <v>2</v>
      </c>
      <c r="M18" s="19"/>
      <c r="O18" s="6"/>
      <c r="P18" s="6"/>
      <c r="Q18" s="6"/>
      <c r="R18" s="6"/>
      <c r="S18" s="6"/>
      <c r="T18" s="6"/>
      <c r="U18" s="6"/>
      <c r="V18" s="6"/>
      <c r="W18" s="6"/>
    </row>
    <row r="19" spans="1:23" ht="41.25" customHeight="1" thickTop="1" thickBot="1" x14ac:dyDescent="0.4">
      <c r="A19" s="19"/>
      <c r="B19" s="14" t="s">
        <v>28</v>
      </c>
      <c r="C19" s="7" t="s">
        <v>29</v>
      </c>
      <c r="D19" s="5">
        <v>5000</v>
      </c>
      <c r="E19" s="5">
        <v>6000</v>
      </c>
      <c r="F19" s="5">
        <v>7000</v>
      </c>
      <c r="G19" s="5">
        <v>8000</v>
      </c>
      <c r="H19" s="5">
        <v>10000</v>
      </c>
      <c r="I19" s="5">
        <v>15000</v>
      </c>
      <c r="J19" s="5">
        <v>25000</v>
      </c>
      <c r="K19" s="5">
        <v>50000</v>
      </c>
      <c r="L19" s="5" t="s">
        <v>2</v>
      </c>
      <c r="M19" s="19"/>
      <c r="O19" s="5">
        <v>5000</v>
      </c>
      <c r="P19" s="5">
        <v>6000</v>
      </c>
      <c r="Q19" s="5">
        <v>7000</v>
      </c>
      <c r="R19" s="5">
        <v>8000</v>
      </c>
      <c r="S19" s="5">
        <v>10000</v>
      </c>
      <c r="T19" s="5">
        <v>15000</v>
      </c>
      <c r="U19" s="5">
        <v>25000</v>
      </c>
      <c r="V19" s="5">
        <v>50000</v>
      </c>
      <c r="W19" s="5" t="s">
        <v>2</v>
      </c>
    </row>
    <row r="20" spans="1:23" ht="41.25" customHeight="1" thickTop="1" thickBot="1" x14ac:dyDescent="0.4">
      <c r="A20" s="19"/>
      <c r="B20" s="27" t="s">
        <v>30</v>
      </c>
      <c r="C20" s="8" t="s">
        <v>31</v>
      </c>
      <c r="D20" s="6">
        <v>10000</v>
      </c>
      <c r="E20" s="6">
        <v>12000</v>
      </c>
      <c r="F20" s="6">
        <v>15000</v>
      </c>
      <c r="G20" s="6">
        <v>20000</v>
      </c>
      <c r="H20" s="6">
        <v>25000</v>
      </c>
      <c r="I20" s="6">
        <v>30000</v>
      </c>
      <c r="J20" s="6">
        <v>50000</v>
      </c>
      <c r="K20" s="6">
        <v>100000</v>
      </c>
      <c r="L20" s="6" t="s">
        <v>2</v>
      </c>
      <c r="M20" s="19"/>
      <c r="O20" s="6">
        <v>5000</v>
      </c>
      <c r="P20" s="6">
        <v>6000</v>
      </c>
      <c r="Q20" s="6">
        <v>7000</v>
      </c>
      <c r="R20" s="6">
        <v>8000</v>
      </c>
      <c r="S20" s="6">
        <v>10000</v>
      </c>
      <c r="T20" s="6">
        <v>15000</v>
      </c>
      <c r="U20" s="6">
        <v>25000</v>
      </c>
      <c r="V20" s="6">
        <v>50000</v>
      </c>
    </row>
    <row r="21" spans="1:23" ht="6.75" customHeight="1" thickTop="1" x14ac:dyDescent="0.35">
      <c r="A21" s="19"/>
      <c r="B21" s="21"/>
      <c r="C21" s="19"/>
      <c r="D21" s="19"/>
      <c r="E21" s="19"/>
      <c r="F21" s="19"/>
      <c r="G21" s="19"/>
      <c r="H21" s="19"/>
      <c r="I21" s="19"/>
      <c r="J21" s="19"/>
      <c r="K21" s="19"/>
      <c r="L21" s="19"/>
      <c r="M21" s="19"/>
    </row>
    <row r="22" spans="1:23" ht="44.25" customHeight="1" x14ac:dyDescent="0.35">
      <c r="B22" s="13"/>
    </row>
    <row r="23" spans="1:23" x14ac:dyDescent="0.35">
      <c r="A23" s="17"/>
      <c r="B23" s="18" t="s">
        <v>45</v>
      </c>
      <c r="C23" s="17"/>
      <c r="D23" s="17"/>
      <c r="E23" s="17"/>
      <c r="F23" s="17"/>
      <c r="G23" s="17"/>
      <c r="H23" s="17"/>
      <c r="I23" s="17"/>
      <c r="J23" s="17"/>
      <c r="K23" s="17"/>
      <c r="L23" s="17"/>
      <c r="M23" s="17"/>
    </row>
  </sheetData>
  <mergeCells count="6">
    <mergeCell ref="O9:W9"/>
    <mergeCell ref="B4:B5"/>
    <mergeCell ref="C4:C5"/>
    <mergeCell ref="D4:L4"/>
    <mergeCell ref="D8:L8"/>
    <mergeCell ref="D9:L9"/>
  </mergeCells>
  <pageMargins left="0.59055118110236227" right="0.39370078740157483" top="0.23622047244094491" bottom="0.23622047244094491" header="0.31496062992125984" footer="0.31496062992125984"/>
  <pageSetup paperSize="9" scale="5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21"/>
  <sheetViews>
    <sheetView showGridLines="0" showRowColHeaders="0" zoomScaleNormal="100" workbookViewId="0">
      <selection activeCell="D1" sqref="D1"/>
    </sheetView>
  </sheetViews>
  <sheetFormatPr defaultRowHeight="14.5" x14ac:dyDescent="0.35"/>
  <cols>
    <col min="1" max="1" width="1.7265625" customWidth="1"/>
  </cols>
  <sheetData>
    <row r="1" spans="2:17" ht="28.5" x14ac:dyDescent="0.65">
      <c r="B1" s="37" t="s">
        <v>56</v>
      </c>
      <c r="C1" s="37"/>
      <c r="D1" s="37"/>
      <c r="E1" s="37"/>
      <c r="F1" s="37"/>
      <c r="G1" s="37"/>
      <c r="H1" s="37"/>
      <c r="I1" s="37"/>
      <c r="J1" s="37"/>
      <c r="K1" s="37"/>
      <c r="L1" s="37"/>
      <c r="M1" s="38"/>
      <c r="N1" s="39" t="s">
        <v>78</v>
      </c>
      <c r="O1" s="38"/>
      <c r="P1" s="38"/>
      <c r="Q1" s="38"/>
    </row>
    <row r="2" spans="2:17" ht="409.5" customHeight="1" x14ac:dyDescent="0.25"/>
    <row r="3" spans="2:17" ht="28.5" x14ac:dyDescent="0.65">
      <c r="B3" s="37" t="s">
        <v>49</v>
      </c>
      <c r="C3" s="37"/>
      <c r="D3" s="37"/>
      <c r="E3" s="37"/>
      <c r="F3" s="37"/>
      <c r="G3" s="37"/>
      <c r="H3" s="37"/>
      <c r="I3" s="37"/>
      <c r="J3" s="37"/>
      <c r="K3" s="37"/>
      <c r="L3" s="37"/>
      <c r="M3" s="38"/>
      <c r="N3" s="39" t="s">
        <v>78</v>
      </c>
      <c r="O3" s="38"/>
      <c r="P3" s="38"/>
      <c r="Q3" s="38"/>
    </row>
    <row r="4" spans="2:17" ht="409.6" customHeight="1" x14ac:dyDescent="0.25"/>
    <row r="5" spans="2:17" ht="224.25" customHeight="1" x14ac:dyDescent="0.35"/>
    <row r="6" spans="2:17" ht="34.5" customHeight="1" x14ac:dyDescent="0.65">
      <c r="B6" s="37" t="s">
        <v>47</v>
      </c>
      <c r="C6" s="37"/>
      <c r="D6" s="37"/>
      <c r="E6" s="37"/>
      <c r="F6" s="37"/>
      <c r="G6" s="37"/>
      <c r="H6" s="37"/>
      <c r="I6" s="37"/>
      <c r="J6" s="37"/>
      <c r="K6" s="37"/>
      <c r="L6" s="37"/>
      <c r="M6" s="38"/>
      <c r="N6" s="39" t="s">
        <v>78</v>
      </c>
      <c r="O6" s="38"/>
      <c r="P6" s="38"/>
      <c r="Q6" s="38"/>
    </row>
    <row r="7" spans="2:17" ht="195" customHeight="1" x14ac:dyDescent="0.35"/>
    <row r="8" spans="2:17" ht="9.75" customHeight="1" x14ac:dyDescent="0.35"/>
    <row r="9" spans="2:17" ht="28.5" x14ac:dyDescent="0.65">
      <c r="B9" s="37" t="s">
        <v>33</v>
      </c>
      <c r="C9" s="37"/>
      <c r="D9" s="37"/>
      <c r="E9" s="37"/>
      <c r="F9" s="37"/>
      <c r="G9" s="37"/>
      <c r="H9" s="37"/>
      <c r="I9" s="37"/>
      <c r="J9" s="37"/>
      <c r="K9" s="37"/>
      <c r="L9" s="37"/>
      <c r="M9" s="38"/>
      <c r="N9" s="39" t="s">
        <v>78</v>
      </c>
      <c r="O9" s="38"/>
      <c r="P9" s="38"/>
      <c r="Q9" s="38"/>
    </row>
    <row r="10" spans="2:17" ht="89.25" customHeight="1" x14ac:dyDescent="0.35"/>
    <row r="11" spans="2:17" ht="41.25" customHeight="1" x14ac:dyDescent="0.35"/>
    <row r="12" spans="2:17" ht="28.5" x14ac:dyDescent="0.65">
      <c r="B12" s="37" t="s">
        <v>51</v>
      </c>
      <c r="C12" s="37"/>
      <c r="D12" s="37"/>
      <c r="E12" s="37"/>
      <c r="F12" s="37"/>
      <c r="G12" s="37"/>
      <c r="H12" s="37"/>
      <c r="I12" s="37"/>
      <c r="J12" s="37"/>
      <c r="K12" s="37"/>
      <c r="L12" s="37"/>
      <c r="M12" s="38"/>
      <c r="N12" s="39" t="s">
        <v>78</v>
      </c>
      <c r="O12" s="38"/>
      <c r="P12" s="38"/>
      <c r="Q12" s="38"/>
    </row>
    <row r="13" spans="2:17" ht="380.25" customHeight="1" x14ac:dyDescent="0.35"/>
    <row r="14" spans="2:17" ht="51.75" customHeight="1" x14ac:dyDescent="0.35"/>
    <row r="15" spans="2:17" ht="28.5" x14ac:dyDescent="0.65">
      <c r="B15" s="37" t="s">
        <v>93</v>
      </c>
      <c r="C15" s="37"/>
      <c r="D15" s="37"/>
      <c r="E15" s="37"/>
      <c r="F15" s="37"/>
      <c r="G15" s="37"/>
      <c r="H15" s="37"/>
      <c r="I15" s="37"/>
      <c r="J15" s="37"/>
      <c r="K15" s="37"/>
      <c r="L15" s="37"/>
      <c r="M15" s="38"/>
      <c r="N15" s="39" t="s">
        <v>78</v>
      </c>
      <c r="O15" s="38"/>
      <c r="P15" s="38"/>
      <c r="Q15" s="38"/>
    </row>
    <row r="16" spans="2:17" ht="51.75" customHeight="1" x14ac:dyDescent="0.35"/>
    <row r="17" ht="239.25" customHeight="1" x14ac:dyDescent="0.35"/>
    <row r="18" ht="15.75" customHeight="1" x14ac:dyDescent="0.35"/>
    <row r="20" ht="187.5" customHeight="1" x14ac:dyDescent="0.35"/>
    <row r="21" ht="15" hidden="1" x14ac:dyDescent="0.25"/>
  </sheetData>
  <pageMargins left="0.70866141732283472" right="0.70866141732283472" top="0.74803149606299213" bottom="0.74803149606299213" header="0.31496062992125984" footer="0.31496062992125984"/>
  <pageSetup paperSize="9" scale="55" fitToHeight="4"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Q38"/>
  <sheetViews>
    <sheetView showGridLines="0" showRowColHeaders="0" topLeftCell="A40" zoomScaleNormal="100" workbookViewId="0">
      <selection activeCell="B4" sqref="B4:B5"/>
    </sheetView>
  </sheetViews>
  <sheetFormatPr defaultColWidth="9.1796875" defaultRowHeight="14.5" x14ac:dyDescent="0.35"/>
  <cols>
    <col min="1" max="1" width="1.26953125" customWidth="1"/>
    <col min="2" max="2" width="25.81640625" customWidth="1"/>
    <col min="3" max="3" width="59.453125" customWidth="1"/>
    <col min="4" max="12" width="10.54296875" customWidth="1"/>
    <col min="13" max="13" width="1.26953125" customWidth="1"/>
    <col min="15" max="15" width="11.26953125" hidden="1" customWidth="1"/>
    <col min="16" max="16" width="11.453125" hidden="1" customWidth="1"/>
    <col min="17" max="17" width="20" hidden="1" customWidth="1"/>
  </cols>
  <sheetData>
    <row r="2" spans="1:17" ht="85.5" customHeight="1" x14ac:dyDescent="0.25"/>
    <row r="3" spans="1:17" ht="29" thickBot="1" x14ac:dyDescent="0.7">
      <c r="B3" s="35" t="s">
        <v>56</v>
      </c>
      <c r="C3" s="35"/>
      <c r="D3" s="35"/>
      <c r="E3" s="36" t="s">
        <v>77</v>
      </c>
      <c r="F3" s="35"/>
      <c r="G3" s="35"/>
      <c r="H3" s="35"/>
      <c r="I3" s="35"/>
      <c r="J3" s="35"/>
      <c r="K3" s="35"/>
      <c r="L3" s="35"/>
    </row>
    <row r="4" spans="1:17" ht="26.25" customHeight="1" thickTop="1" thickBot="1" x14ac:dyDescent="0.4">
      <c r="B4" s="81" t="s">
        <v>3</v>
      </c>
      <c r="C4" s="83" t="s">
        <v>0</v>
      </c>
      <c r="D4" s="85"/>
      <c r="E4" s="85"/>
      <c r="F4" s="85"/>
      <c r="G4" s="85"/>
      <c r="H4" s="85"/>
      <c r="I4" s="85"/>
      <c r="J4" s="85"/>
      <c r="K4" s="85"/>
      <c r="L4" s="86"/>
    </row>
    <row r="5" spans="1:17" ht="21.75" customHeight="1" thickTop="1" thickBot="1" x14ac:dyDescent="0.4">
      <c r="B5" s="82"/>
      <c r="C5" s="84"/>
      <c r="D5" s="1" t="s">
        <v>1</v>
      </c>
      <c r="E5" s="1" t="s">
        <v>39</v>
      </c>
      <c r="F5" s="2" t="s">
        <v>40</v>
      </c>
      <c r="G5" s="1" t="s">
        <v>41</v>
      </c>
      <c r="H5" s="2" t="s">
        <v>42</v>
      </c>
      <c r="I5" s="1" t="s">
        <v>43</v>
      </c>
      <c r="J5" s="1" t="s">
        <v>44</v>
      </c>
      <c r="K5" s="1" t="s">
        <v>38</v>
      </c>
      <c r="L5" s="3" t="s">
        <v>37</v>
      </c>
    </row>
    <row r="6" spans="1:17" ht="9.75" customHeight="1" thickTop="1" x14ac:dyDescent="0.25">
      <c r="B6" s="13"/>
    </row>
    <row r="7" spans="1:17" ht="15" thickBot="1" x14ac:dyDescent="0.4">
      <c r="A7" s="19"/>
      <c r="B7" s="20" t="s">
        <v>145</v>
      </c>
      <c r="C7" s="19"/>
      <c r="D7" s="30" t="s">
        <v>46</v>
      </c>
      <c r="E7" s="30"/>
      <c r="F7" s="19"/>
      <c r="G7" s="19"/>
      <c r="H7" s="19"/>
      <c r="I7" s="19"/>
      <c r="J7" s="19"/>
      <c r="K7" s="19"/>
      <c r="L7" s="30" t="s">
        <v>91</v>
      </c>
      <c r="M7" s="19"/>
      <c r="O7" s="40" t="b">
        <v>0</v>
      </c>
      <c r="P7" s="40">
        <f>IF(O7,IF(Q7,1.6,1.35),IF(Q7,1.1,1))</f>
        <v>1</v>
      </c>
      <c r="Q7" t="b">
        <v>0</v>
      </c>
    </row>
    <row r="8" spans="1:17" ht="16.5" customHeight="1" thickTop="1" thickBot="1" x14ac:dyDescent="0.4">
      <c r="A8" s="19"/>
      <c r="B8" s="93"/>
      <c r="C8" s="94"/>
      <c r="D8" s="90" t="s">
        <v>150</v>
      </c>
      <c r="E8" s="91"/>
      <c r="F8" s="91"/>
      <c r="G8" s="91"/>
      <c r="H8" s="91"/>
      <c r="I8" s="91"/>
      <c r="J8" s="91"/>
      <c r="K8" s="91"/>
      <c r="L8" s="92"/>
      <c r="M8" s="19"/>
    </row>
    <row r="9" spans="1:17" ht="41.25" customHeight="1" thickTop="1" thickBot="1" x14ac:dyDescent="0.4">
      <c r="A9" s="19"/>
      <c r="B9" s="14" t="str">
        <f>IF($Q$7,IF($O$7,"DLVI.S.Center.x.36M247","DLVI.S.Center.x.12M247"),IF($O$7,"DLVI.S.Center.x.36M","DLVI.S.Center.x.z"))</f>
        <v>DLVI.S.Center.x.z</v>
      </c>
      <c r="C9" s="7" t="s">
        <v>97</v>
      </c>
      <c r="D9" s="5">
        <f>$P$7*7500</f>
        <v>7500</v>
      </c>
      <c r="E9" s="5">
        <f>$P$7*15000</f>
        <v>15000</v>
      </c>
      <c r="F9" s="5">
        <f>$P$7*40000</f>
        <v>40000</v>
      </c>
      <c r="G9" s="5">
        <f>$P$7*65000</f>
        <v>65000</v>
      </c>
      <c r="H9" s="5">
        <f>$P$7*100000</f>
        <v>100000</v>
      </c>
      <c r="I9" s="5">
        <f>$P$7*150000</f>
        <v>150000</v>
      </c>
      <c r="J9" s="5">
        <f>$P$7*200000</f>
        <v>200000</v>
      </c>
      <c r="K9" s="5" t="s">
        <v>2</v>
      </c>
      <c r="L9" s="5" t="s">
        <v>2</v>
      </c>
      <c r="M9" s="19"/>
    </row>
    <row r="10" spans="1:17" ht="6.75" customHeight="1" thickTop="1" x14ac:dyDescent="0.25">
      <c r="A10" s="19"/>
      <c r="B10" s="21"/>
      <c r="C10" s="19"/>
      <c r="D10" s="19"/>
      <c r="E10" s="19"/>
      <c r="F10" s="19"/>
      <c r="G10" s="19"/>
      <c r="H10" s="19"/>
      <c r="I10" s="19"/>
      <c r="J10" s="19"/>
      <c r="K10" s="19"/>
      <c r="L10" s="19"/>
      <c r="M10" s="19"/>
    </row>
    <row r="11" spans="1:17" ht="9.75" customHeight="1" x14ac:dyDescent="0.25">
      <c r="B11" s="13"/>
    </row>
    <row r="12" spans="1:17" ht="15" thickBot="1" x14ac:dyDescent="0.4">
      <c r="A12" s="19"/>
      <c r="B12" s="20" t="s">
        <v>146</v>
      </c>
      <c r="C12" s="19"/>
      <c r="D12" s="30" t="s">
        <v>46</v>
      </c>
      <c r="E12" s="30"/>
      <c r="F12" s="19"/>
      <c r="G12" s="19"/>
      <c r="H12" s="19"/>
      <c r="I12" s="19"/>
      <c r="J12" s="19"/>
      <c r="K12" s="19"/>
      <c r="L12" s="30" t="s">
        <v>91</v>
      </c>
      <c r="M12" s="19"/>
      <c r="O12" s="40" t="b">
        <v>0</v>
      </c>
      <c r="P12" s="40">
        <f>IF(O12,IF(Q12,1.6,1.35),IF(Q12,1.1,1))</f>
        <v>1</v>
      </c>
      <c r="Q12" t="b">
        <v>0</v>
      </c>
    </row>
    <row r="13" spans="1:17" ht="16.5" customHeight="1" thickTop="1" thickBot="1" x14ac:dyDescent="0.4">
      <c r="A13" s="19"/>
      <c r="B13" s="93"/>
      <c r="C13" s="94"/>
      <c r="D13" s="90" t="s">
        <v>147</v>
      </c>
      <c r="E13" s="91"/>
      <c r="F13" s="91"/>
      <c r="G13" s="91"/>
      <c r="H13" s="91"/>
      <c r="I13" s="91"/>
      <c r="J13" s="91"/>
      <c r="K13" s="91"/>
      <c r="L13" s="92"/>
      <c r="M13" s="19"/>
    </row>
    <row r="14" spans="1:17" ht="41.25" customHeight="1" thickTop="1" thickBot="1" x14ac:dyDescent="0.4">
      <c r="A14" s="19"/>
      <c r="B14" s="27" t="str">
        <f>IF($Q$12,IF($O$12,"DLVI.C.HCPU-STD.х.36M247","DLVI.C.HCPU-STD.х.12M247"),IF($O$12,"DLVI.C.HCPU-STD.х.36M","DLVI.C.HCPU-STD.х.z"))</f>
        <v>DLVI.C.HCPU-STD.х.z</v>
      </c>
      <c r="C14" s="8" t="s">
        <v>96</v>
      </c>
      <c r="D14" s="6">
        <f>$P$12*70000</f>
        <v>70000</v>
      </c>
      <c r="E14" s="6">
        <f>$P$12*69000</f>
        <v>69000</v>
      </c>
      <c r="F14" s="6">
        <f>$P$12*68000</f>
        <v>68000</v>
      </c>
      <c r="G14" s="6">
        <f>$P$12*67000</f>
        <v>67000</v>
      </c>
      <c r="H14" s="6">
        <f>$P$12*66000</f>
        <v>66000</v>
      </c>
      <c r="I14" s="6">
        <f>$P$12*65000</f>
        <v>65000</v>
      </c>
      <c r="J14" s="6">
        <f>$P$12*64000</f>
        <v>64000</v>
      </c>
      <c r="K14" s="6" t="s">
        <v>2</v>
      </c>
      <c r="L14" s="6" t="s">
        <v>2</v>
      </c>
      <c r="M14" s="19"/>
    </row>
    <row r="15" spans="1:17" ht="41.25" customHeight="1" thickTop="1" thickBot="1" x14ac:dyDescent="0.4">
      <c r="A15" s="19"/>
      <c r="B15" s="14" t="str">
        <f>IF($Q$12,IF($O$12,"DLVI.C.HCPU-ENT.х.36M247","DLVI.C.HCPU-ENT.х.12M247"),IF($O$12,"DLVI.C.HCPU-ENT.х.36M","DLVI.C.HCPU-ENT.х.z"))</f>
        <v>DLVI.C.HCPU-ENT.х.z</v>
      </c>
      <c r="C15" s="7" t="s">
        <v>95</v>
      </c>
      <c r="D15" s="5">
        <f>$P$12*90000</f>
        <v>90000</v>
      </c>
      <c r="E15" s="5">
        <f>$P$12*89000</f>
        <v>89000</v>
      </c>
      <c r="F15" s="5">
        <f>$P$12*88000</f>
        <v>88000</v>
      </c>
      <c r="G15" s="5">
        <f>$P$12*87000</f>
        <v>87000</v>
      </c>
      <c r="H15" s="5">
        <f>$P$12*86000</f>
        <v>86000</v>
      </c>
      <c r="I15" s="5">
        <f>$P$12*85000</f>
        <v>85000</v>
      </c>
      <c r="J15" s="5">
        <f>$P$12*84000</f>
        <v>84000</v>
      </c>
      <c r="K15" s="5" t="s">
        <v>2</v>
      </c>
      <c r="L15" s="5" t="s">
        <v>2</v>
      </c>
      <c r="M15" s="19"/>
    </row>
    <row r="16" spans="1:17" ht="6.75" customHeight="1" thickTop="1" x14ac:dyDescent="0.25">
      <c r="A16" s="19"/>
      <c r="B16" s="21"/>
      <c r="C16" s="19"/>
      <c r="D16" s="19"/>
      <c r="E16" s="19"/>
      <c r="F16" s="19"/>
      <c r="G16" s="19"/>
      <c r="H16" s="19"/>
      <c r="I16" s="19"/>
      <c r="J16" s="19"/>
      <c r="K16" s="19"/>
      <c r="L16" s="19"/>
      <c r="M16" s="19"/>
    </row>
    <row r="17" spans="1:13" ht="9.75" customHeight="1" x14ac:dyDescent="0.25">
      <c r="B17" s="13"/>
    </row>
    <row r="18" spans="1:13" ht="15" thickBot="1" x14ac:dyDescent="0.4">
      <c r="A18" s="19"/>
      <c r="B18" s="20" t="s">
        <v>35</v>
      </c>
      <c r="C18" s="19"/>
      <c r="D18" s="19"/>
      <c r="E18" s="19"/>
      <c r="F18" s="19"/>
      <c r="G18" s="19"/>
      <c r="H18" s="19"/>
      <c r="I18" s="19"/>
      <c r="J18" s="19"/>
      <c r="K18" s="19"/>
      <c r="L18" s="19"/>
      <c r="M18" s="19"/>
    </row>
    <row r="19" spans="1:13" ht="41.25" customHeight="1" thickTop="1" thickBot="1" x14ac:dyDescent="0.4">
      <c r="A19" s="19"/>
      <c r="B19" s="33" t="s">
        <v>4</v>
      </c>
      <c r="C19" s="54" t="s">
        <v>98</v>
      </c>
      <c r="D19" s="87">
        <v>500</v>
      </c>
      <c r="E19" s="88"/>
      <c r="F19" s="88"/>
      <c r="G19" s="88"/>
      <c r="H19" s="88"/>
      <c r="I19" s="88"/>
      <c r="J19" s="88"/>
      <c r="K19" s="88"/>
      <c r="L19" s="89"/>
      <c r="M19" s="19"/>
    </row>
    <row r="20" spans="1:13" ht="6.75" customHeight="1" thickTop="1" x14ac:dyDescent="0.25">
      <c r="A20" s="19"/>
      <c r="B20" s="21"/>
      <c r="C20" s="19"/>
      <c r="D20" s="19"/>
      <c r="E20" s="19"/>
      <c r="F20" s="19"/>
      <c r="G20" s="19"/>
      <c r="H20" s="19"/>
      <c r="I20" s="19"/>
      <c r="J20" s="19"/>
      <c r="K20" s="19"/>
      <c r="L20" s="19"/>
      <c r="M20" s="19"/>
    </row>
    <row r="21" spans="1:13" ht="46.5" customHeight="1" x14ac:dyDescent="0.25">
      <c r="B21" s="13"/>
    </row>
    <row r="22" spans="1:13" x14ac:dyDescent="0.35">
      <c r="A22" s="17"/>
      <c r="B22" s="18" t="s">
        <v>45</v>
      </c>
      <c r="C22" s="17"/>
      <c r="D22" s="17"/>
      <c r="E22" s="17"/>
      <c r="F22" s="17"/>
      <c r="G22" s="17"/>
      <c r="H22" s="17"/>
      <c r="I22" s="17"/>
      <c r="J22" s="17"/>
      <c r="K22" s="17"/>
      <c r="L22" s="17"/>
      <c r="M22" s="17"/>
    </row>
    <row r="23" spans="1:13" ht="41.25" customHeight="1" x14ac:dyDescent="0.25">
      <c r="M23" s="4"/>
    </row>
    <row r="24" spans="1:13" ht="41.25" customHeight="1" x14ac:dyDescent="0.25">
      <c r="M24" s="4"/>
    </row>
    <row r="25" spans="1:13" ht="41.25" customHeight="1" x14ac:dyDescent="0.25">
      <c r="M25" s="4"/>
    </row>
    <row r="26" spans="1:13" ht="41.25" customHeight="1" x14ac:dyDescent="0.25">
      <c r="M26" s="4"/>
    </row>
    <row r="27" spans="1:13" ht="41.25" customHeight="1" x14ac:dyDescent="0.25">
      <c r="M27" s="4"/>
    </row>
    <row r="28" spans="1:13" ht="41.25" customHeight="1" x14ac:dyDescent="0.25">
      <c r="M28" s="4"/>
    </row>
    <row r="29" spans="1:13" ht="41.25" customHeight="1" x14ac:dyDescent="0.25">
      <c r="M29" s="4"/>
    </row>
    <row r="30" spans="1:13" ht="41.25" customHeight="1" x14ac:dyDescent="0.25">
      <c r="M30" s="4"/>
    </row>
    <row r="31" spans="1:13" ht="41.25" customHeight="1" x14ac:dyDescent="0.25">
      <c r="M31" s="4"/>
    </row>
    <row r="32" spans="1:13" ht="41.25" customHeight="1" x14ac:dyDescent="0.25">
      <c r="M32" s="4"/>
    </row>
    <row r="33" spans="13:13" ht="41.25" customHeight="1" x14ac:dyDescent="0.25">
      <c r="M33" s="4"/>
    </row>
    <row r="34" spans="13:13" ht="41.25" customHeight="1" x14ac:dyDescent="0.25">
      <c r="M34" s="4"/>
    </row>
    <row r="35" spans="13:13" ht="15" x14ac:dyDescent="0.25">
      <c r="M35" s="4"/>
    </row>
    <row r="36" spans="13:13" ht="15" x14ac:dyDescent="0.25">
      <c r="M36" s="4"/>
    </row>
    <row r="37" spans="13:13" ht="15" x14ac:dyDescent="0.25">
      <c r="M37" s="4"/>
    </row>
    <row r="38" spans="13:13" ht="15" x14ac:dyDescent="0.25">
      <c r="M38" s="4"/>
    </row>
  </sheetData>
  <mergeCells count="8">
    <mergeCell ref="B4:B5"/>
    <mergeCell ref="C4:C5"/>
    <mergeCell ref="D4:L4"/>
    <mergeCell ref="D19:L19"/>
    <mergeCell ref="D8:L8"/>
    <mergeCell ref="B8:C8"/>
    <mergeCell ref="B13:C13"/>
    <mergeCell ref="D13:L13"/>
  </mergeCells>
  <conditionalFormatting sqref="A7:M7 A8:A9 M8:M10 A10:L10">
    <cfRule type="expression" dxfId="22" priority="2">
      <formula>$P$7&lt;&gt;1</formula>
    </cfRule>
  </conditionalFormatting>
  <conditionalFormatting sqref="A12:M12 A13:A16 M13:M16 B16:L16">
    <cfRule type="expression" dxfId="21" priority="1">
      <formula>$P$12&gt;1</formula>
    </cfRule>
  </conditionalFormatting>
  <pageMargins left="0.62992125984251968" right="0.23622047244094491" top="0.74803149606299213" bottom="0.74803149606299213" header="0.31496062992125984" footer="0.31496062992125984"/>
  <pageSetup paperSize="9" scale="49" orientation="portrait" r:id="rId1"/>
  <ignoredErrors>
    <ignoredError sqref="P7"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7409" r:id="rId4" name="Check Box 1">
              <controlPr defaultSize="0" autoFill="0" autoLine="0" autoPict="0">
                <anchor moveWithCells="1">
                  <from>
                    <xdr:col>2</xdr:col>
                    <xdr:colOff>3765550</xdr:colOff>
                    <xdr:row>5</xdr:row>
                    <xdr:rowOff>95250</xdr:rowOff>
                  </from>
                  <to>
                    <xdr:col>3</xdr:col>
                    <xdr:colOff>50800</xdr:colOff>
                    <xdr:row>7</xdr:row>
                    <xdr:rowOff>12700</xdr:rowOff>
                  </to>
                </anchor>
              </controlPr>
            </control>
          </mc:Choice>
        </mc:AlternateContent>
        <mc:AlternateContent xmlns:mc="http://schemas.openxmlformats.org/markup-compatibility/2006">
          <mc:Choice Requires="x14">
            <control shapeId="17410" r:id="rId5" name="Check Box 2">
              <controlPr defaultSize="0" autoFill="0" autoLine="0" autoPict="0">
                <anchor moveWithCells="1">
                  <from>
                    <xdr:col>10</xdr:col>
                    <xdr:colOff>533400</xdr:colOff>
                    <xdr:row>5</xdr:row>
                    <xdr:rowOff>95250</xdr:rowOff>
                  </from>
                  <to>
                    <xdr:col>11</xdr:col>
                    <xdr:colOff>76200</xdr:colOff>
                    <xdr:row>7</xdr:row>
                    <xdr:rowOff>12700</xdr:rowOff>
                  </to>
                </anchor>
              </controlPr>
            </control>
          </mc:Choice>
        </mc:AlternateContent>
        <mc:AlternateContent xmlns:mc="http://schemas.openxmlformats.org/markup-compatibility/2006">
          <mc:Choice Requires="x14">
            <control shapeId="17415" r:id="rId6" name="Check Box 7">
              <controlPr defaultSize="0" autoFill="0" autoLine="0" autoPict="0">
                <anchor moveWithCells="1">
                  <from>
                    <xdr:col>2</xdr:col>
                    <xdr:colOff>3765550</xdr:colOff>
                    <xdr:row>10</xdr:row>
                    <xdr:rowOff>95250</xdr:rowOff>
                  </from>
                  <to>
                    <xdr:col>3</xdr:col>
                    <xdr:colOff>57150</xdr:colOff>
                    <xdr:row>12</xdr:row>
                    <xdr:rowOff>12700</xdr:rowOff>
                  </to>
                </anchor>
              </controlPr>
            </control>
          </mc:Choice>
        </mc:AlternateContent>
        <mc:AlternateContent xmlns:mc="http://schemas.openxmlformats.org/markup-compatibility/2006">
          <mc:Choice Requires="x14">
            <control shapeId="17416" r:id="rId7" name="Check Box 8">
              <controlPr defaultSize="0" autoFill="0" autoLine="0" autoPict="0">
                <anchor moveWithCells="1">
                  <from>
                    <xdr:col>10</xdr:col>
                    <xdr:colOff>533400</xdr:colOff>
                    <xdr:row>10</xdr:row>
                    <xdr:rowOff>95250</xdr:rowOff>
                  </from>
                  <to>
                    <xdr:col>11</xdr:col>
                    <xdr:colOff>76200</xdr:colOff>
                    <xdr:row>12</xdr:row>
                    <xdr:rowOff>12700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T47"/>
  <sheetViews>
    <sheetView showGridLines="0" showRowColHeaders="0" zoomScaleNormal="100" workbookViewId="0">
      <selection activeCell="U14" sqref="U14"/>
    </sheetView>
  </sheetViews>
  <sheetFormatPr defaultColWidth="9.1796875" defaultRowHeight="14.5" x14ac:dyDescent="0.35"/>
  <cols>
    <col min="1" max="1" width="1.26953125" customWidth="1"/>
    <col min="2" max="2" width="26.81640625" customWidth="1"/>
    <col min="3" max="3" width="59.453125" customWidth="1"/>
    <col min="4" max="12" width="10.54296875" customWidth="1"/>
    <col min="13" max="13" width="1.26953125" customWidth="1"/>
    <col min="14" max="14" width="7" customWidth="1"/>
    <col min="15" max="15" width="10" hidden="1" customWidth="1"/>
    <col min="16" max="16" width="9.26953125" hidden="1" customWidth="1"/>
    <col min="17" max="17" width="12.1796875" hidden="1" customWidth="1"/>
    <col min="18" max="18" width="3.54296875" customWidth="1"/>
  </cols>
  <sheetData>
    <row r="2" spans="1:17" ht="85.5" customHeight="1" x14ac:dyDescent="0.25"/>
    <row r="3" spans="1:17" ht="29" thickBot="1" x14ac:dyDescent="0.7">
      <c r="B3" s="35" t="s">
        <v>49</v>
      </c>
      <c r="C3" s="35"/>
      <c r="D3" s="35"/>
      <c r="E3" s="36" t="s">
        <v>77</v>
      </c>
      <c r="F3" s="35"/>
      <c r="G3" s="35"/>
      <c r="H3" s="35"/>
      <c r="I3" s="35"/>
      <c r="J3" s="35"/>
      <c r="K3" s="35"/>
      <c r="L3" s="35"/>
    </row>
    <row r="4" spans="1:17" ht="26.25" customHeight="1" thickTop="1" thickBot="1" x14ac:dyDescent="0.4">
      <c r="B4" s="81" t="s">
        <v>3</v>
      </c>
      <c r="C4" s="83" t="s">
        <v>0</v>
      </c>
      <c r="D4" s="85" t="s">
        <v>50</v>
      </c>
      <c r="E4" s="85"/>
      <c r="F4" s="85"/>
      <c r="G4" s="85"/>
      <c r="H4" s="85"/>
      <c r="I4" s="85"/>
      <c r="J4" s="85"/>
      <c r="K4" s="85"/>
      <c r="L4" s="86"/>
    </row>
    <row r="5" spans="1:17" ht="21.75" customHeight="1" thickTop="1" thickBot="1" x14ac:dyDescent="0.4">
      <c r="B5" s="82"/>
      <c r="C5" s="84"/>
      <c r="D5" s="1" t="s">
        <v>1</v>
      </c>
      <c r="E5" s="1" t="s">
        <v>39</v>
      </c>
      <c r="F5" s="2" t="s">
        <v>40</v>
      </c>
      <c r="G5" s="1" t="s">
        <v>41</v>
      </c>
      <c r="H5" s="2" t="s">
        <v>42</v>
      </c>
      <c r="I5" s="1" t="s">
        <v>43</v>
      </c>
      <c r="J5" s="1" t="s">
        <v>44</v>
      </c>
      <c r="K5" s="1" t="s">
        <v>38</v>
      </c>
      <c r="L5" s="3" t="s">
        <v>37</v>
      </c>
    </row>
    <row r="6" spans="1:17" ht="9.75" customHeight="1" thickTop="1" x14ac:dyDescent="0.25">
      <c r="B6" s="13"/>
    </row>
    <row r="7" spans="1:17" x14ac:dyDescent="0.35">
      <c r="A7" s="19"/>
      <c r="B7" s="20" t="s">
        <v>141</v>
      </c>
      <c r="C7" s="19"/>
      <c r="D7" s="30" t="s">
        <v>46</v>
      </c>
      <c r="E7" s="30"/>
      <c r="F7" s="19"/>
      <c r="G7" s="19"/>
      <c r="H7" s="19"/>
      <c r="I7" s="19"/>
      <c r="J7" s="19"/>
      <c r="K7" s="19"/>
      <c r="L7" s="30" t="s">
        <v>91</v>
      </c>
      <c r="M7" s="19"/>
      <c r="O7" t="b">
        <v>0</v>
      </c>
      <c r="P7" s="40">
        <f>IF(O7,IF(Q7,1.6,1.35),IF(Q7,1.1,1))</f>
        <v>1</v>
      </c>
      <c r="Q7" t="b">
        <v>0</v>
      </c>
    </row>
    <row r="8" spans="1:17" ht="15" thickBot="1" x14ac:dyDescent="0.4">
      <c r="A8" s="19"/>
      <c r="B8" s="63" t="s">
        <v>155</v>
      </c>
      <c r="C8" s="64"/>
      <c r="D8" s="64"/>
      <c r="E8" s="64"/>
      <c r="F8" s="64"/>
      <c r="G8" s="64"/>
      <c r="H8" s="64"/>
      <c r="I8" s="64"/>
      <c r="J8" s="64"/>
      <c r="K8" s="64"/>
      <c r="L8" s="64"/>
      <c r="M8" s="19"/>
      <c r="P8" s="40"/>
    </row>
    <row r="9" spans="1:17" ht="41.25" customHeight="1" thickTop="1" thickBot="1" x14ac:dyDescent="0.4">
      <c r="A9" s="19"/>
      <c r="B9" s="33" t="str">
        <f>IF($Q$7,IF($O$7,"DLTBC.C.PCIE.y.36M247","DLTBC.C.PCIE.y.12M247"),IF($O$7,"DLTBC.C.PCIE.y.36M","DLTBC.C.PCIE.y.z"))</f>
        <v>DLTBC.C.PCIE.y.z</v>
      </c>
      <c r="C9" s="54" t="s">
        <v>152</v>
      </c>
      <c r="D9" s="10">
        <f>$P$7*24000</f>
        <v>24000</v>
      </c>
      <c r="E9" s="10">
        <f>$P$7*23800</f>
        <v>23800</v>
      </c>
      <c r="F9" s="10">
        <f>$P$7*23500</f>
        <v>23500</v>
      </c>
      <c r="G9" s="10">
        <f>$P$7*23200</f>
        <v>23200</v>
      </c>
      <c r="H9" s="10">
        <f>$P$7*22900</f>
        <v>22900</v>
      </c>
      <c r="I9" s="10">
        <f>$P$7*22700</f>
        <v>22700</v>
      </c>
      <c r="J9" s="10">
        <f>$P$7*22500</f>
        <v>22500</v>
      </c>
      <c r="K9" s="10" t="s">
        <v>2</v>
      </c>
      <c r="L9" s="10" t="s">
        <v>2</v>
      </c>
      <c r="M9" s="19"/>
      <c r="O9" t="b">
        <v>1</v>
      </c>
      <c r="P9" s="40">
        <f>IF(O9,IF(Q7,1.6,1.35),IF(Q7,1.1,1))</f>
        <v>1.35</v>
      </c>
      <c r="Q9" t="b">
        <v>0</v>
      </c>
    </row>
    <row r="10" spans="1:17" ht="41.25" customHeight="1" thickTop="1" thickBot="1" x14ac:dyDescent="0.4">
      <c r="A10" s="19"/>
      <c r="B10" s="14" t="str">
        <f>IF($Q$7,IF($O$7,"DLTBC.C.M2.y.36M247","DLTBC.C.M2.y.12M247"),IF($O$7,"DLTBC.C.M2.y.36M","DLTBC.C.M2.y.z"))</f>
        <v>DLTBC.C.M2.y.z</v>
      </c>
      <c r="C10" s="7" t="s">
        <v>153</v>
      </c>
      <c r="D10" s="5">
        <f>$P$7*24000</f>
        <v>24000</v>
      </c>
      <c r="E10" s="5">
        <f>$P$7*23800</f>
        <v>23800</v>
      </c>
      <c r="F10" s="5">
        <f>$P$7*23500</f>
        <v>23500</v>
      </c>
      <c r="G10" s="5">
        <f>$P$7*23200</f>
        <v>23200</v>
      </c>
      <c r="H10" s="5">
        <f>$P$7*22900</f>
        <v>22900</v>
      </c>
      <c r="I10" s="5">
        <f>$P$7*22700</f>
        <v>22700</v>
      </c>
      <c r="J10" s="5">
        <f>$P$7*22500</f>
        <v>22500</v>
      </c>
      <c r="K10" s="5" t="s">
        <v>2</v>
      </c>
      <c r="L10" s="5" t="s">
        <v>2</v>
      </c>
      <c r="M10" s="19"/>
    </row>
    <row r="11" spans="1:17" ht="41.25" customHeight="1" thickTop="1" thickBot="1" x14ac:dyDescent="0.4">
      <c r="A11" s="19"/>
      <c r="B11" s="33" t="str">
        <f>IF($Q$7,IF($O$7,"DLTBC.C.MPCIE.y.36M247","DLTBC.C.MPCIE.y.12M247"),IF($O$7,"DLTBC.C.MPCIE.y.36M","DLTBC.C.MPCIE.y.z"))</f>
        <v>DLTBC.C.MPCIE.y.z</v>
      </c>
      <c r="C11" s="54" t="s">
        <v>154</v>
      </c>
      <c r="D11" s="10">
        <f>$P$7*50000</f>
        <v>50000</v>
      </c>
      <c r="E11" s="10">
        <f>$P$7*49500</f>
        <v>49500</v>
      </c>
      <c r="F11" s="10">
        <f>$P$7*49000</f>
        <v>49000</v>
      </c>
      <c r="G11" s="10">
        <f>$P$7*48500</f>
        <v>48500</v>
      </c>
      <c r="H11" s="10">
        <f>$P$7*48000</f>
        <v>48000</v>
      </c>
      <c r="I11" s="10">
        <f>$P$7*47500</f>
        <v>47500</v>
      </c>
      <c r="J11" s="10">
        <f>$P$7*47000</f>
        <v>47000</v>
      </c>
      <c r="K11" s="10" t="s">
        <v>2</v>
      </c>
      <c r="L11" s="10" t="s">
        <v>2</v>
      </c>
      <c r="M11" s="19"/>
    </row>
    <row r="12" spans="1:17" ht="41.25" customHeight="1" thickTop="1" thickBot="1" x14ac:dyDescent="0.4">
      <c r="A12" s="19"/>
      <c r="B12" s="63" t="s">
        <v>156</v>
      </c>
      <c r="C12" s="64"/>
      <c r="D12" s="64"/>
      <c r="E12" s="64"/>
      <c r="F12" s="64"/>
      <c r="G12" s="64"/>
      <c r="H12" s="64"/>
      <c r="I12" s="64"/>
      <c r="J12" s="64"/>
      <c r="K12" s="64"/>
      <c r="L12" s="64"/>
      <c r="M12" s="19"/>
    </row>
    <row r="13" spans="1:17" ht="41.25" customHeight="1" thickTop="1" thickBot="1" x14ac:dyDescent="0.4">
      <c r="A13" s="19"/>
      <c r="B13" s="14" t="str">
        <f>IF($Q$7,IF($O$7,"DLTBCMO.C.PCIE.y.36M247","DLTBCMO.C.PCIE.y.12M247"),IF($O$7,"DLTBCMO.C.PCIE.y.36M","DLTBCMO.C.PCIE.y.z"))</f>
        <v>DLTBCMO.C.PCIE.y.z</v>
      </c>
      <c r="C13" s="7" t="s">
        <v>157</v>
      </c>
      <c r="D13" s="5">
        <f>$P$7*24000</f>
        <v>24000</v>
      </c>
      <c r="E13" s="5">
        <f>$P$7*23800</f>
        <v>23800</v>
      </c>
      <c r="F13" s="5">
        <f>$P$7*23500</f>
        <v>23500</v>
      </c>
      <c r="G13" s="5">
        <f>$P$7*23200</f>
        <v>23200</v>
      </c>
      <c r="H13" s="5">
        <f>$P$7*22900</f>
        <v>22900</v>
      </c>
      <c r="I13" s="5">
        <f>$P$7*22700</f>
        <v>22700</v>
      </c>
      <c r="J13" s="5">
        <f>$P$7*22500</f>
        <v>22500</v>
      </c>
      <c r="K13" s="5" t="s">
        <v>2</v>
      </c>
      <c r="L13" s="5" t="s">
        <v>2</v>
      </c>
      <c r="M13" s="19"/>
    </row>
    <row r="14" spans="1:17" ht="41.25" customHeight="1" thickTop="1" thickBot="1" x14ac:dyDescent="0.4">
      <c r="A14" s="19"/>
      <c r="B14" s="33" t="str">
        <f>IF($Q$7,IF($O$7,"DLTBCMO.C.M2.y.36M247","DLTBCMO.C.M2.y.12M247"),IF($O$7,"DLTBCMO.C.M2.y.36M","DLTBCMO.C.M2.y.z"))</f>
        <v>DLTBCMO.C.M2.y.z</v>
      </c>
      <c r="C14" s="54" t="s">
        <v>158</v>
      </c>
      <c r="D14" s="10">
        <f>$P$7*24000</f>
        <v>24000</v>
      </c>
      <c r="E14" s="10">
        <f>$P$7*23800</f>
        <v>23800</v>
      </c>
      <c r="F14" s="10">
        <f>$P$7*23500</f>
        <v>23500</v>
      </c>
      <c r="G14" s="10">
        <f>$P$7*23200</f>
        <v>23200</v>
      </c>
      <c r="H14" s="10">
        <f>$P$7*22900</f>
        <v>22900</v>
      </c>
      <c r="I14" s="10">
        <f>$P$7*22700</f>
        <v>22700</v>
      </c>
      <c r="J14" s="10">
        <f>$P$7*22500</f>
        <v>22500</v>
      </c>
      <c r="K14" s="10" t="s">
        <v>2</v>
      </c>
      <c r="L14" s="10" t="s">
        <v>2</v>
      </c>
      <c r="M14" s="19"/>
    </row>
    <row r="15" spans="1:17" ht="41.25" customHeight="1" thickTop="1" thickBot="1" x14ac:dyDescent="0.4">
      <c r="A15" s="19"/>
      <c r="B15" s="14" t="str">
        <f>IF($Q$7,IF($O$7,"DLTBCMO.C.MPCIE.y.36M247","DLTBCMO.C.MPCIE.y.12M247"),IF($O$7,"DLTBCMO.C.MPCIE.y.36M","DLTBCMO.C.MPCIE.y.z"))</f>
        <v>DLTBCMO.C.MPCIE.y.z</v>
      </c>
      <c r="C15" s="7" t="s">
        <v>159</v>
      </c>
      <c r="D15" s="5">
        <f>$P$7*50000</f>
        <v>50000</v>
      </c>
      <c r="E15" s="5">
        <f>$P$7*49500</f>
        <v>49500</v>
      </c>
      <c r="F15" s="5">
        <f>$P$7*49000</f>
        <v>49000</v>
      </c>
      <c r="G15" s="5">
        <f>$P$7*48500</f>
        <v>48500</v>
      </c>
      <c r="H15" s="5">
        <f>$P$7*48000</f>
        <v>48000</v>
      </c>
      <c r="I15" s="5">
        <f>$P$7*47500</f>
        <v>47500</v>
      </c>
      <c r="J15" s="5">
        <f>$P$7*47000</f>
        <v>47000</v>
      </c>
      <c r="K15" s="5" t="s">
        <v>2</v>
      </c>
      <c r="L15" s="5" t="s">
        <v>2</v>
      </c>
      <c r="M15" s="19"/>
    </row>
    <row r="16" spans="1:17" ht="41.25" customHeight="1" thickTop="1" thickBot="1" x14ac:dyDescent="0.4">
      <c r="A16" s="19"/>
      <c r="B16" s="27" t="s">
        <v>119</v>
      </c>
      <c r="C16" s="8" t="s">
        <v>120</v>
      </c>
      <c r="D16" s="95" t="s">
        <v>2</v>
      </c>
      <c r="E16" s="96"/>
      <c r="F16" s="96"/>
      <c r="G16" s="96"/>
      <c r="H16" s="96"/>
      <c r="I16" s="96"/>
      <c r="J16" s="96"/>
      <c r="K16" s="96"/>
      <c r="L16" s="97"/>
      <c r="M16" s="19"/>
    </row>
    <row r="17" spans="1:20" ht="41.25" customHeight="1" thickTop="1" thickBot="1" x14ac:dyDescent="0.4">
      <c r="A17" s="19"/>
      <c r="B17" s="14" t="s">
        <v>121</v>
      </c>
      <c r="C17" s="7" t="s">
        <v>122</v>
      </c>
      <c r="D17" s="98" t="s">
        <v>2</v>
      </c>
      <c r="E17" s="99"/>
      <c r="F17" s="99"/>
      <c r="G17" s="99"/>
      <c r="H17" s="99"/>
      <c r="I17" s="99"/>
      <c r="J17" s="99"/>
      <c r="K17" s="99"/>
      <c r="L17" s="100"/>
      <c r="M17" s="19"/>
    </row>
    <row r="18" spans="1:20" ht="41.25" customHeight="1" thickTop="1" thickBot="1" x14ac:dyDescent="0.4">
      <c r="A18" s="19"/>
      <c r="B18" s="27" t="s">
        <v>11</v>
      </c>
      <c r="C18" s="8" t="s">
        <v>12</v>
      </c>
      <c r="D18" s="95" t="s">
        <v>2</v>
      </c>
      <c r="E18" s="96"/>
      <c r="F18" s="96"/>
      <c r="G18" s="96"/>
      <c r="H18" s="96"/>
      <c r="I18" s="96"/>
      <c r="J18" s="96"/>
      <c r="K18" s="96"/>
      <c r="L18" s="97"/>
      <c r="M18" s="19"/>
    </row>
    <row r="19" spans="1:20" ht="41.25" customHeight="1" thickTop="1" thickBot="1" x14ac:dyDescent="0.4">
      <c r="A19" s="19"/>
      <c r="B19" s="14" t="s">
        <v>13</v>
      </c>
      <c r="C19" s="7" t="s">
        <v>14</v>
      </c>
      <c r="D19" s="98" t="s">
        <v>2</v>
      </c>
      <c r="E19" s="99"/>
      <c r="F19" s="99"/>
      <c r="G19" s="99"/>
      <c r="H19" s="99"/>
      <c r="I19" s="99"/>
      <c r="J19" s="99"/>
      <c r="K19" s="99"/>
      <c r="L19" s="100"/>
      <c r="M19" s="19"/>
      <c r="O19" s="65"/>
      <c r="P19" s="65"/>
      <c r="Q19" s="65"/>
      <c r="R19" s="65"/>
      <c r="S19" s="65"/>
      <c r="T19" s="65"/>
    </row>
    <row r="20" spans="1:20" ht="6.75" customHeight="1" thickTop="1" x14ac:dyDescent="0.25">
      <c r="A20" s="19"/>
      <c r="B20" s="21"/>
      <c r="C20" s="19"/>
      <c r="D20" s="19"/>
      <c r="E20" s="19"/>
      <c r="F20" s="19"/>
      <c r="G20" s="19"/>
      <c r="H20" s="19"/>
      <c r="I20" s="19"/>
      <c r="J20" s="19"/>
      <c r="K20" s="19"/>
      <c r="L20" s="19"/>
      <c r="M20" s="19"/>
      <c r="O20" s="65"/>
      <c r="P20" s="65"/>
      <c r="Q20" s="65"/>
      <c r="R20" s="65"/>
      <c r="S20" s="65"/>
      <c r="T20" s="65"/>
    </row>
    <row r="21" spans="1:20" ht="9.75" customHeight="1" x14ac:dyDescent="0.25">
      <c r="B21" s="13"/>
      <c r="O21" s="65"/>
      <c r="P21" s="65"/>
      <c r="Q21" s="65"/>
      <c r="R21" s="65"/>
      <c r="S21" s="65"/>
      <c r="T21" s="65"/>
    </row>
    <row r="22" spans="1:20" ht="15" thickBot="1" x14ac:dyDescent="0.4">
      <c r="A22" s="19"/>
      <c r="B22" s="20" t="s">
        <v>160</v>
      </c>
      <c r="C22" s="19"/>
      <c r="D22" s="30" t="s">
        <v>46</v>
      </c>
      <c r="E22" s="30"/>
      <c r="F22" s="19"/>
      <c r="G22" s="19"/>
      <c r="H22" s="19"/>
      <c r="I22" s="19"/>
      <c r="J22" s="19"/>
      <c r="K22" s="19"/>
      <c r="L22" s="30" t="s">
        <v>91</v>
      </c>
      <c r="M22" s="19"/>
      <c r="O22" s="65" t="b">
        <v>0</v>
      </c>
      <c r="P22" s="66">
        <f>IF(O22,IF(Q22,1.6,1.35),IF(Q22,1.1,1))</f>
        <v>1</v>
      </c>
      <c r="Q22" s="65" t="b">
        <v>0</v>
      </c>
      <c r="R22" s="65"/>
      <c r="S22" s="65"/>
      <c r="T22" s="65"/>
    </row>
    <row r="23" spans="1:20" ht="41.25" customHeight="1" thickTop="1" thickBot="1" x14ac:dyDescent="0.4">
      <c r="A23" s="19"/>
      <c r="B23" s="14" t="str">
        <f>IF($Q$22,IF($O$22,"DLTBB.C.x.y.36M247","DLTBB.C.x.y.12M247"),IF($O$22,"DLTBB.C.x.y.36M","DLTBB.C.x.y.z"))</f>
        <v>DLTBB.C.x.y.z</v>
      </c>
      <c r="C23" s="7" t="s">
        <v>143</v>
      </c>
      <c r="D23" s="62">
        <f>$P$22*5000</f>
        <v>5000</v>
      </c>
      <c r="E23" s="62">
        <f>$P$22*4900</f>
        <v>4900</v>
      </c>
      <c r="F23" s="62">
        <f>$P$22*4800</f>
        <v>4800</v>
      </c>
      <c r="G23" s="62">
        <f>$P$22*4700</f>
        <v>4700</v>
      </c>
      <c r="H23" s="62">
        <f>$P$22*4500</f>
        <v>4500</v>
      </c>
      <c r="I23" s="62">
        <f>$P$22*4300</f>
        <v>4300</v>
      </c>
      <c r="J23" s="62">
        <f>$P$22*4150</f>
        <v>4150</v>
      </c>
      <c r="K23" s="5" t="s">
        <v>2</v>
      </c>
      <c r="L23" s="5" t="s">
        <v>2</v>
      </c>
      <c r="M23" s="19"/>
      <c r="O23" s="65" t="b">
        <v>1</v>
      </c>
      <c r="P23" s="66">
        <f>IF(O23,IF(Q22,1.6,1.35),IF(Q22,1.1,1))</f>
        <v>1.35</v>
      </c>
      <c r="Q23" s="65" t="b">
        <v>0</v>
      </c>
      <c r="R23" s="65"/>
      <c r="S23" s="65"/>
      <c r="T23" s="65"/>
    </row>
    <row r="24" spans="1:20" ht="41.25" customHeight="1" thickTop="1" thickBot="1" x14ac:dyDescent="0.4">
      <c r="A24" s="19"/>
      <c r="B24" s="27" t="s">
        <v>142</v>
      </c>
      <c r="C24" s="8" t="s">
        <v>144</v>
      </c>
      <c r="D24" s="95">
        <v>1000</v>
      </c>
      <c r="E24" s="96"/>
      <c r="F24" s="96"/>
      <c r="G24" s="96"/>
      <c r="H24" s="96"/>
      <c r="I24" s="96"/>
      <c r="J24" s="96"/>
      <c r="K24" s="96"/>
      <c r="L24" s="97"/>
      <c r="M24" s="19"/>
      <c r="O24" s="65"/>
      <c r="P24" s="65"/>
      <c r="Q24" s="65"/>
      <c r="R24" s="65"/>
      <c r="S24" s="65"/>
      <c r="T24" s="65"/>
    </row>
    <row r="25" spans="1:20" ht="6.75" customHeight="1" thickTop="1" x14ac:dyDescent="0.35">
      <c r="A25" s="19"/>
      <c r="B25" s="21"/>
      <c r="C25" s="19"/>
      <c r="D25" s="19"/>
      <c r="E25" s="19"/>
      <c r="F25" s="19"/>
      <c r="G25" s="19"/>
      <c r="H25" s="19"/>
      <c r="I25" s="19"/>
      <c r="J25" s="19"/>
      <c r="K25" s="19"/>
      <c r="L25" s="19"/>
      <c r="M25" s="19"/>
      <c r="O25" s="65"/>
      <c r="P25" s="65"/>
      <c r="Q25" s="65"/>
      <c r="R25" s="65"/>
      <c r="S25" s="65"/>
      <c r="T25" s="65"/>
    </row>
    <row r="26" spans="1:20" ht="9.75" customHeight="1" x14ac:dyDescent="0.35">
      <c r="B26" s="13"/>
      <c r="O26" s="65"/>
      <c r="P26" s="65"/>
      <c r="Q26" s="65"/>
      <c r="R26" s="65"/>
      <c r="S26" s="65"/>
      <c r="T26" s="65"/>
    </row>
    <row r="27" spans="1:20" ht="15" thickBot="1" x14ac:dyDescent="0.4">
      <c r="A27" s="19"/>
      <c r="B27" s="20" t="s">
        <v>151</v>
      </c>
      <c r="C27" s="19"/>
      <c r="D27" s="30" t="s">
        <v>46</v>
      </c>
      <c r="E27" s="30"/>
      <c r="F27" s="19"/>
      <c r="G27" s="19"/>
      <c r="H27" s="19"/>
      <c r="I27" s="19"/>
      <c r="J27" s="19"/>
      <c r="K27" s="19"/>
      <c r="L27" s="30" t="s">
        <v>91</v>
      </c>
      <c r="M27" s="19"/>
      <c r="O27" s="65" t="b">
        <v>0</v>
      </c>
      <c r="P27" s="66">
        <f>IF(O27,IF(Q27,1.6,1.35),IF(Q27,1.1,1))</f>
        <v>1</v>
      </c>
      <c r="Q27" s="65" t="b">
        <v>0</v>
      </c>
      <c r="R27" s="65"/>
      <c r="S27" s="65"/>
      <c r="T27" s="65"/>
    </row>
    <row r="28" spans="1:20" ht="41.25" customHeight="1" thickTop="1" thickBot="1" x14ac:dyDescent="0.4">
      <c r="A28" s="19"/>
      <c r="B28" s="14" t="str">
        <f>IF($Q$27,IF($O$27,"DLMC.S.N3.x.36M247","DLMC.S.N3.x.12M247"),IF($O$27,"DLMC.S.N3.x.36M","DLMC.S.N3.x.z"))</f>
        <v>DLMC.S.N3.x.z</v>
      </c>
      <c r="C28" s="7" t="s">
        <v>111</v>
      </c>
      <c r="D28" s="5">
        <f>$P$27*20000</f>
        <v>20000</v>
      </c>
      <c r="E28" s="5">
        <f>$P$27*30000</f>
        <v>30000</v>
      </c>
      <c r="F28" s="5">
        <f>$P$27*70000</f>
        <v>70000</v>
      </c>
      <c r="G28" s="5">
        <f>$P$27*120000</f>
        <v>120000</v>
      </c>
      <c r="H28" s="5">
        <f>$P$27*200000</f>
        <v>200000</v>
      </c>
      <c r="I28" s="5">
        <f>$P$27*290000</f>
        <v>290000</v>
      </c>
      <c r="J28" s="5">
        <f>$P$27*380000</f>
        <v>380000</v>
      </c>
      <c r="K28" s="5">
        <f>$P$27*450000</f>
        <v>450000</v>
      </c>
      <c r="L28" s="5">
        <f>$P$27*900000</f>
        <v>900000</v>
      </c>
      <c r="M28" s="19"/>
      <c r="O28" s="65"/>
      <c r="P28" s="65"/>
      <c r="Q28" s="65"/>
      <c r="R28" s="65"/>
      <c r="S28" s="65"/>
      <c r="T28" s="65"/>
    </row>
    <row r="29" spans="1:20" ht="17.25" customHeight="1" thickTop="1" x14ac:dyDescent="0.35">
      <c r="A29" s="19"/>
      <c r="B29" s="20"/>
      <c r="C29" s="19"/>
      <c r="D29" s="19"/>
      <c r="E29" s="19"/>
      <c r="F29" s="19"/>
      <c r="G29" s="19"/>
      <c r="H29" s="19"/>
      <c r="I29" s="19"/>
      <c r="J29" s="19"/>
      <c r="K29" s="19"/>
      <c r="L29" s="19"/>
      <c r="M29" s="19"/>
    </row>
    <row r="30" spans="1:20" ht="45.75" customHeight="1" x14ac:dyDescent="0.35">
      <c r="B30" s="13"/>
    </row>
    <row r="31" spans="1:20" x14ac:dyDescent="0.35">
      <c r="A31" s="17"/>
      <c r="B31" s="18" t="s">
        <v>45</v>
      </c>
      <c r="C31" s="17"/>
      <c r="D31" s="17"/>
      <c r="E31" s="17"/>
      <c r="F31" s="17"/>
      <c r="G31" s="17"/>
      <c r="H31" s="17"/>
      <c r="I31" s="17"/>
      <c r="J31" s="17"/>
      <c r="K31" s="17"/>
      <c r="L31" s="17"/>
      <c r="M31" s="17"/>
    </row>
    <row r="32" spans="1:20" ht="41.25" customHeight="1" x14ac:dyDescent="0.35">
      <c r="M32" s="4"/>
    </row>
    <row r="33" spans="13:13" ht="41.25" customHeight="1" x14ac:dyDescent="0.35">
      <c r="M33" s="4"/>
    </row>
    <row r="34" spans="13:13" ht="41.25" customHeight="1" x14ac:dyDescent="0.35">
      <c r="M34" s="4"/>
    </row>
    <row r="35" spans="13:13" ht="41.25" customHeight="1" x14ac:dyDescent="0.35">
      <c r="M35" s="4"/>
    </row>
    <row r="36" spans="13:13" ht="41.25" customHeight="1" x14ac:dyDescent="0.35">
      <c r="M36" s="4"/>
    </row>
    <row r="37" spans="13:13" ht="41.25" customHeight="1" x14ac:dyDescent="0.35">
      <c r="M37" s="4"/>
    </row>
    <row r="38" spans="13:13" ht="41.25" customHeight="1" x14ac:dyDescent="0.35">
      <c r="M38" s="4"/>
    </row>
    <row r="39" spans="13:13" ht="41.25" customHeight="1" x14ac:dyDescent="0.35">
      <c r="M39" s="4"/>
    </row>
    <row r="40" spans="13:13" ht="41.25" customHeight="1" x14ac:dyDescent="0.35">
      <c r="M40" s="4"/>
    </row>
    <row r="41" spans="13:13" ht="41.25" customHeight="1" x14ac:dyDescent="0.35">
      <c r="M41" s="4"/>
    </row>
    <row r="42" spans="13:13" ht="41.25" customHeight="1" x14ac:dyDescent="0.35">
      <c r="M42" s="4"/>
    </row>
    <row r="43" spans="13:13" ht="41.25" customHeight="1" x14ac:dyDescent="0.35">
      <c r="M43" s="4"/>
    </row>
    <row r="44" spans="13:13" x14ac:dyDescent="0.35">
      <c r="M44" s="4"/>
    </row>
    <row r="45" spans="13:13" x14ac:dyDescent="0.35">
      <c r="M45" s="4"/>
    </row>
    <row r="46" spans="13:13" x14ac:dyDescent="0.35">
      <c r="M46" s="4"/>
    </row>
    <row r="47" spans="13:13" x14ac:dyDescent="0.35">
      <c r="M47" s="4"/>
    </row>
  </sheetData>
  <mergeCells count="8">
    <mergeCell ref="D24:L24"/>
    <mergeCell ref="B4:B5"/>
    <mergeCell ref="C4:C5"/>
    <mergeCell ref="D4:L4"/>
    <mergeCell ref="D19:L19"/>
    <mergeCell ref="D16:L16"/>
    <mergeCell ref="D18:L18"/>
    <mergeCell ref="D17:L17"/>
  </mergeCells>
  <conditionalFormatting sqref="A9:A20 M9:M20">
    <cfRule type="expression" dxfId="20" priority="14" stopIfTrue="1">
      <formula>$P$7&lt;&gt;1</formula>
    </cfRule>
  </conditionalFormatting>
  <conditionalFormatting sqref="A22:A24 M23:M24 A25:M25">
    <cfRule type="expression" dxfId="19" priority="4">
      <formula>$P$22&gt;1</formula>
    </cfRule>
  </conditionalFormatting>
  <conditionalFormatting sqref="A7:C7 E7:M7 A8:M8 B12:L12 B20:L20">
    <cfRule type="expression" dxfId="18" priority="17">
      <formula>$P$7&lt;&gt;1</formula>
    </cfRule>
  </conditionalFormatting>
  <conditionalFormatting sqref="A27:M27 A28 M28 A29:M29">
    <cfRule type="expression" dxfId="17" priority="3">
      <formula>$P$27&gt;1</formula>
    </cfRule>
  </conditionalFormatting>
  <conditionalFormatting sqref="B22:M22">
    <cfRule type="expression" dxfId="16" priority="2">
      <formula>$P$22&gt;1</formula>
    </cfRule>
  </conditionalFormatting>
  <conditionalFormatting sqref="D7">
    <cfRule type="expression" dxfId="15" priority="1">
      <formula>$P$7&gt;1</formula>
    </cfRule>
  </conditionalFormatting>
  <pageMargins left="0.59055118110236227" right="0.39370078740157483" top="0.23622047244094491" bottom="0.23622047244094491" header="0.31496062992125984" footer="0.31496062992125984"/>
  <pageSetup paperSize="9" scale="51" orientation="landscape" r:id="rId1"/>
  <ignoredErrors>
    <ignoredError sqref="P9 P7"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0243" r:id="rId4" name="Check Box 3">
              <controlPr defaultSize="0" autoFill="0" autoLine="0" autoPict="0">
                <anchor moveWithCells="1">
                  <from>
                    <xdr:col>10</xdr:col>
                    <xdr:colOff>533400</xdr:colOff>
                    <xdr:row>5</xdr:row>
                    <xdr:rowOff>95250</xdr:rowOff>
                  </from>
                  <to>
                    <xdr:col>11</xdr:col>
                    <xdr:colOff>76200</xdr:colOff>
                    <xdr:row>7</xdr:row>
                    <xdr:rowOff>19050</xdr:rowOff>
                  </to>
                </anchor>
              </controlPr>
            </control>
          </mc:Choice>
        </mc:AlternateContent>
        <mc:AlternateContent xmlns:mc="http://schemas.openxmlformats.org/markup-compatibility/2006">
          <mc:Choice Requires="x14">
            <control shapeId="10247" r:id="rId5" name="Check Box 7">
              <controlPr defaultSize="0" autoFill="0" autoLine="0" autoPict="0">
                <anchor moveWithCells="1">
                  <from>
                    <xdr:col>2</xdr:col>
                    <xdr:colOff>3752850</xdr:colOff>
                    <xdr:row>25</xdr:row>
                    <xdr:rowOff>88900</xdr:rowOff>
                  </from>
                  <to>
                    <xdr:col>3</xdr:col>
                    <xdr:colOff>0</xdr:colOff>
                    <xdr:row>27</xdr:row>
                    <xdr:rowOff>19050</xdr:rowOff>
                  </to>
                </anchor>
              </controlPr>
            </control>
          </mc:Choice>
        </mc:AlternateContent>
        <mc:AlternateContent xmlns:mc="http://schemas.openxmlformats.org/markup-compatibility/2006">
          <mc:Choice Requires="x14">
            <control shapeId="10248" r:id="rId6" name="Check Box 8">
              <controlPr defaultSize="0" autoFill="0" autoLine="0" autoPict="0">
                <anchor moveWithCells="1">
                  <from>
                    <xdr:col>10</xdr:col>
                    <xdr:colOff>533400</xdr:colOff>
                    <xdr:row>25</xdr:row>
                    <xdr:rowOff>95250</xdr:rowOff>
                  </from>
                  <to>
                    <xdr:col>11</xdr:col>
                    <xdr:colOff>76200</xdr:colOff>
                    <xdr:row>27</xdr:row>
                    <xdr:rowOff>12700</xdr:rowOff>
                  </to>
                </anchor>
              </controlPr>
            </control>
          </mc:Choice>
        </mc:AlternateContent>
        <mc:AlternateContent xmlns:mc="http://schemas.openxmlformats.org/markup-compatibility/2006">
          <mc:Choice Requires="x14">
            <control shapeId="10244" r:id="rId7" name="Check Box 4">
              <controlPr defaultSize="0" autoFill="0" autoLine="0" autoPict="0">
                <anchor moveWithCells="1">
                  <from>
                    <xdr:col>10</xdr:col>
                    <xdr:colOff>533400</xdr:colOff>
                    <xdr:row>20</xdr:row>
                    <xdr:rowOff>95250</xdr:rowOff>
                  </from>
                  <to>
                    <xdr:col>11</xdr:col>
                    <xdr:colOff>76200</xdr:colOff>
                    <xdr:row>22</xdr:row>
                    <xdr:rowOff>12700</xdr:rowOff>
                  </to>
                </anchor>
              </controlPr>
            </control>
          </mc:Choice>
        </mc:AlternateContent>
        <mc:AlternateContent xmlns:mc="http://schemas.openxmlformats.org/markup-compatibility/2006">
          <mc:Choice Requires="x14">
            <control shapeId="10249" r:id="rId8" name="Check Box 9">
              <controlPr defaultSize="0" autoFill="0" autoLine="0" autoPict="0">
                <anchor moveWithCells="1">
                  <from>
                    <xdr:col>2</xdr:col>
                    <xdr:colOff>3765550</xdr:colOff>
                    <xdr:row>20</xdr:row>
                    <xdr:rowOff>76200</xdr:rowOff>
                  </from>
                  <to>
                    <xdr:col>3</xdr:col>
                    <xdr:colOff>12700</xdr:colOff>
                    <xdr:row>22</xdr:row>
                    <xdr:rowOff>12700</xdr:rowOff>
                  </to>
                </anchor>
              </controlPr>
            </control>
          </mc:Choice>
        </mc:AlternateContent>
        <mc:AlternateContent xmlns:mc="http://schemas.openxmlformats.org/markup-compatibility/2006">
          <mc:Choice Requires="x14">
            <control shapeId="10250" r:id="rId9" name="Check Box 10">
              <controlPr defaultSize="0" autoFill="0" autoLine="0" autoPict="0">
                <anchor moveWithCells="1">
                  <from>
                    <xdr:col>2</xdr:col>
                    <xdr:colOff>3752850</xdr:colOff>
                    <xdr:row>5</xdr:row>
                    <xdr:rowOff>95250</xdr:rowOff>
                  </from>
                  <to>
                    <xdr:col>3</xdr:col>
                    <xdr:colOff>0</xdr:colOff>
                    <xdr:row>7</xdr:row>
                    <xdr:rowOff>38100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Q35"/>
  <sheetViews>
    <sheetView showGridLines="0" showRowColHeaders="0" zoomScaleNormal="100" workbookViewId="0">
      <selection activeCell="U29" sqref="U29"/>
    </sheetView>
  </sheetViews>
  <sheetFormatPr defaultColWidth="9.1796875" defaultRowHeight="14.5" x14ac:dyDescent="0.35"/>
  <cols>
    <col min="1" max="1" width="1.26953125" customWidth="1"/>
    <col min="2" max="2" width="30.1796875" customWidth="1"/>
    <col min="3" max="3" width="59.453125" customWidth="1"/>
    <col min="4" max="12" width="10.54296875" customWidth="1"/>
    <col min="13" max="13" width="1.26953125" customWidth="1"/>
    <col min="15" max="15" width="10.81640625" hidden="1" customWidth="1"/>
    <col min="16" max="16" width="11" hidden="1" customWidth="1"/>
    <col min="17" max="17" width="18.54296875" hidden="1" customWidth="1"/>
    <col min="18" max="18" width="9.1796875" customWidth="1"/>
  </cols>
  <sheetData>
    <row r="2" spans="1:17" ht="85.5" customHeight="1" x14ac:dyDescent="0.25"/>
    <row r="3" spans="1:17" ht="29" thickBot="1" x14ac:dyDescent="0.7">
      <c r="B3" s="35" t="s">
        <v>47</v>
      </c>
      <c r="C3" s="35"/>
      <c r="D3" s="35"/>
      <c r="E3" s="36" t="s">
        <v>77</v>
      </c>
      <c r="F3" s="35"/>
      <c r="G3" s="35"/>
      <c r="H3" s="35"/>
      <c r="I3" s="35"/>
      <c r="J3" s="35"/>
      <c r="K3" s="35"/>
      <c r="L3" s="35"/>
    </row>
    <row r="4" spans="1:17" ht="26.25" customHeight="1" thickTop="1" thickBot="1" x14ac:dyDescent="0.4">
      <c r="B4" s="81" t="s">
        <v>3</v>
      </c>
      <c r="C4" s="83" t="s">
        <v>0</v>
      </c>
      <c r="D4" s="85" t="s">
        <v>8</v>
      </c>
      <c r="E4" s="85"/>
      <c r="F4" s="85"/>
      <c r="G4" s="85"/>
      <c r="H4" s="85"/>
      <c r="I4" s="85"/>
      <c r="J4" s="85"/>
      <c r="K4" s="85"/>
      <c r="L4" s="86"/>
    </row>
    <row r="5" spans="1:17" ht="21.75" customHeight="1" thickTop="1" thickBot="1" x14ac:dyDescent="0.4">
      <c r="B5" s="82"/>
      <c r="C5" s="84"/>
      <c r="D5" s="1" t="s">
        <v>1</v>
      </c>
      <c r="E5" s="1" t="s">
        <v>39</v>
      </c>
      <c r="F5" s="2" t="s">
        <v>40</v>
      </c>
      <c r="G5" s="1" t="s">
        <v>41</v>
      </c>
      <c r="H5" s="2" t="s">
        <v>42</v>
      </c>
      <c r="I5" s="1" t="s">
        <v>43</v>
      </c>
      <c r="J5" s="1" t="s">
        <v>44</v>
      </c>
      <c r="K5" s="1" t="s">
        <v>38</v>
      </c>
      <c r="L5" s="3" t="s">
        <v>37</v>
      </c>
    </row>
    <row r="6" spans="1:17" ht="9.75" customHeight="1" thickTop="1" x14ac:dyDescent="0.25">
      <c r="B6" s="13"/>
    </row>
    <row r="7" spans="1:17" ht="15" thickBot="1" x14ac:dyDescent="0.4">
      <c r="A7" s="19"/>
      <c r="B7" s="20" t="s">
        <v>34</v>
      </c>
      <c r="C7" s="19"/>
      <c r="D7" s="30" t="s">
        <v>46</v>
      </c>
      <c r="E7" s="30"/>
      <c r="F7" s="19"/>
      <c r="G7" s="19"/>
      <c r="H7" s="19"/>
      <c r="I7" s="19"/>
      <c r="J7" s="19"/>
      <c r="K7" s="19"/>
      <c r="L7" s="30" t="s">
        <v>91</v>
      </c>
      <c r="M7" s="19"/>
      <c r="O7" t="b">
        <v>0</v>
      </c>
      <c r="P7" s="40">
        <f>IF(O7,IF(Q7,1.6,1.35),IF(Q7,1.1,1))</f>
        <v>1</v>
      </c>
      <c r="Q7" t="b">
        <v>0</v>
      </c>
    </row>
    <row r="8" spans="1:17" ht="41.25" customHeight="1" thickTop="1" thickBot="1" x14ac:dyDescent="0.4">
      <c r="A8" s="19"/>
      <c r="B8" s="33" t="str">
        <f>IF($Q$7,IF($O$7,"DLLNX80K.C.UADS.x.36M247","DLLNX80K.C.UADS.x.12M247"),IF($O$7,"DLLNX80K.C.UADS.x.36M","DLLNX80K.C.UADS.x.z"))</f>
        <v>DLLNX80K.C.UADS.x.z</v>
      </c>
      <c r="C8" s="54" t="s">
        <v>48</v>
      </c>
      <c r="D8" s="10">
        <f>$P$7*11000</f>
        <v>11000</v>
      </c>
      <c r="E8" s="10">
        <f>$P$7*10500</f>
        <v>10500</v>
      </c>
      <c r="F8" s="10">
        <f>$P$7*10000</f>
        <v>10000</v>
      </c>
      <c r="G8" s="10">
        <f>$P$7*9500</f>
        <v>9500</v>
      </c>
      <c r="H8" s="10">
        <f>$P$7*9000</f>
        <v>9000</v>
      </c>
      <c r="I8" s="10">
        <f>$P$7*8300</f>
        <v>8300</v>
      </c>
      <c r="J8" s="10">
        <f>$P$7*6000</f>
        <v>6000</v>
      </c>
      <c r="K8" s="10" t="s">
        <v>2</v>
      </c>
      <c r="L8" s="10" t="s">
        <v>2</v>
      </c>
      <c r="M8" s="19"/>
    </row>
    <row r="9" spans="1:17" ht="41.25" customHeight="1" thickTop="1" thickBot="1" x14ac:dyDescent="0.4">
      <c r="A9" s="19"/>
      <c r="B9" s="67" t="str">
        <f>IF($Q$7,IF($O$7,"DLLNX80K.C.UADS-FW.x.36M247","DLLNX80K.C.UADS-FW.x.12M247"),IF($O$7,"DLLNX80K.C.UADS-FW.x.36M","DLLNX80K.C.UADS-FW.x.z"))</f>
        <v>DLLNX80K.C.UADS-FW.x.z</v>
      </c>
      <c r="C9" s="7" t="s">
        <v>161</v>
      </c>
      <c r="D9" s="5">
        <f>$P$7*13000</f>
        <v>13000</v>
      </c>
      <c r="E9" s="5">
        <f>$P$7*12000</f>
        <v>12000</v>
      </c>
      <c r="F9" s="68">
        <f>$P$7*11500</f>
        <v>11500</v>
      </c>
      <c r="G9" s="68">
        <f>$P$7*11000</f>
        <v>11000</v>
      </c>
      <c r="H9" s="68">
        <f>$P$7*10500</f>
        <v>10500</v>
      </c>
      <c r="I9" s="68">
        <f>$P$7*9500</f>
        <v>9500</v>
      </c>
      <c r="J9" s="68">
        <f>$P$7*7200</f>
        <v>7200</v>
      </c>
      <c r="K9" s="69" t="s">
        <v>2</v>
      </c>
      <c r="L9" s="69" t="s">
        <v>2</v>
      </c>
      <c r="M9" s="19"/>
    </row>
    <row r="10" spans="1:17" ht="41.25" customHeight="1" thickTop="1" thickBot="1" x14ac:dyDescent="0.4">
      <c r="A10" s="19"/>
      <c r="B10" s="33" t="str">
        <f>IF($Q$7,IF($O$7,"DLLNX.C.FW.x.36M247","DLLNX.C.FW.x.12M247"),IF($O$7,"DLLNX.C.FW.x.36M","DLLNX.C.FW.x.z"))</f>
        <v>DLLNX.C.FW.x.z</v>
      </c>
      <c r="C10" s="54" t="s">
        <v>162</v>
      </c>
      <c r="D10" s="70">
        <f>$P$7*1650</f>
        <v>1650</v>
      </c>
      <c r="E10" s="70">
        <f>$P$7*1600</f>
        <v>1600</v>
      </c>
      <c r="F10" s="70">
        <f>$P$7*1550</f>
        <v>1550</v>
      </c>
      <c r="G10" s="70">
        <f>$P$7*1450</f>
        <v>1450</v>
      </c>
      <c r="H10" s="70">
        <f>$P$7*1350</f>
        <v>1350</v>
      </c>
      <c r="I10" s="70">
        <f>$P$7*1200</f>
        <v>1200</v>
      </c>
      <c r="J10" s="71">
        <f>$P$7*900</f>
        <v>900</v>
      </c>
      <c r="K10" s="71" t="s">
        <v>2</v>
      </c>
      <c r="L10" s="71" t="s">
        <v>2</v>
      </c>
      <c r="M10" s="19"/>
    </row>
    <row r="11" spans="1:17" ht="41.25" customHeight="1" thickTop="1" thickBot="1" x14ac:dyDescent="0.4">
      <c r="A11" s="19"/>
      <c r="B11" s="14" t="str">
        <f>IF($Q$7,IF($O$7,"DLLNX.C.UADS-FW.x.36M247","DLLNX.C.UADS-FW.x.12M247"),IF($O$7,"DLLNX.C.UADS-FW.x.36M","DLLNX.C.UADS-FW.x.z"))</f>
        <v>DLLNX.C.UADS-FW.x.z</v>
      </c>
      <c r="C11" s="7" t="s">
        <v>168</v>
      </c>
      <c r="D11" s="72">
        <f>$P$7*8600</f>
        <v>8600</v>
      </c>
      <c r="E11" s="72">
        <f>$P$7*8300</f>
        <v>8300</v>
      </c>
      <c r="F11" s="72">
        <f>$P$7*8100</f>
        <v>8100</v>
      </c>
      <c r="G11" s="72">
        <f>$P$7*7850</f>
        <v>7850</v>
      </c>
      <c r="H11" s="72">
        <f>$P$7*7400</f>
        <v>7400</v>
      </c>
      <c r="I11" s="72">
        <f>$P$7*6950</f>
        <v>6950</v>
      </c>
      <c r="J11" s="72">
        <f>$P$7*5380</f>
        <v>5380</v>
      </c>
      <c r="K11" s="73" t="s">
        <v>2</v>
      </c>
      <c r="L11" s="73" t="s">
        <v>2</v>
      </c>
      <c r="M11" s="19"/>
    </row>
    <row r="12" spans="1:17" ht="41.25" customHeight="1" thickTop="1" thickBot="1" x14ac:dyDescent="0.4">
      <c r="A12" s="19"/>
      <c r="B12" s="27" t="str">
        <f>IF($Q$7,IF($O$7,"DLLNX.C.UADS.x.36M247","DLLNX.C.UADS.x.12M247"),IF($O$7,"DLLNX.C.UADS.x.36M","DLLNX.C.UADS.x.z"))</f>
        <v>DLLNX.C.UADS.x.z</v>
      </c>
      <c r="C12" s="8" t="s">
        <v>167</v>
      </c>
      <c r="D12" s="6">
        <f>$P$7*7400</f>
        <v>7400</v>
      </c>
      <c r="E12" s="6">
        <f>$P$7*7300</f>
        <v>7300</v>
      </c>
      <c r="F12" s="6">
        <f>$P$7*7100</f>
        <v>7100</v>
      </c>
      <c r="G12" s="6">
        <f>$P$7*6700</f>
        <v>6700</v>
      </c>
      <c r="H12" s="6">
        <f>$P$7*6500</f>
        <v>6500</v>
      </c>
      <c r="I12" s="6">
        <f>$P$7*5600</f>
        <v>5600</v>
      </c>
      <c r="J12" s="6">
        <f>$P$7*4350</f>
        <v>4350</v>
      </c>
      <c r="K12" s="6">
        <f>$P$7*4300</f>
        <v>4300</v>
      </c>
      <c r="L12" s="6" t="s">
        <v>2</v>
      </c>
      <c r="M12" s="19"/>
    </row>
    <row r="13" spans="1:17" ht="6.75" customHeight="1" thickTop="1" x14ac:dyDescent="0.25">
      <c r="A13" s="19"/>
      <c r="B13" s="21"/>
      <c r="C13" s="19"/>
      <c r="D13" s="19"/>
      <c r="E13" s="19"/>
      <c r="F13" s="19"/>
      <c r="G13" s="19"/>
      <c r="H13" s="19"/>
      <c r="I13" s="19"/>
      <c r="J13" s="19"/>
      <c r="K13" s="19"/>
      <c r="L13" s="19"/>
      <c r="M13" s="19"/>
    </row>
    <row r="14" spans="1:17" ht="9.75" customHeight="1" x14ac:dyDescent="0.25">
      <c r="B14" s="13"/>
    </row>
    <row r="15" spans="1:17" ht="15" thickBot="1" x14ac:dyDescent="0.4">
      <c r="A15" s="19"/>
      <c r="B15" s="20" t="s">
        <v>35</v>
      </c>
      <c r="C15" s="19"/>
      <c r="D15" s="19"/>
      <c r="E15" s="19"/>
      <c r="F15" s="19"/>
      <c r="G15" s="19"/>
      <c r="H15" s="19"/>
      <c r="I15" s="19"/>
      <c r="J15" s="19"/>
      <c r="K15" s="19"/>
      <c r="L15" s="19"/>
      <c r="M15" s="19"/>
    </row>
    <row r="16" spans="1:17" ht="41.25" customHeight="1" thickTop="1" thickBot="1" x14ac:dyDescent="0.4">
      <c r="A16" s="19"/>
      <c r="B16" s="14" t="s">
        <v>9</v>
      </c>
      <c r="C16" s="7" t="s">
        <v>10</v>
      </c>
      <c r="D16" s="98">
        <v>500</v>
      </c>
      <c r="E16" s="99"/>
      <c r="F16" s="99"/>
      <c r="G16" s="99"/>
      <c r="H16" s="99"/>
      <c r="I16" s="99"/>
      <c r="J16" s="99"/>
      <c r="K16" s="99"/>
      <c r="L16" s="100"/>
      <c r="M16" s="19"/>
    </row>
    <row r="17" spans="1:17" ht="6.75" customHeight="1" thickTop="1" x14ac:dyDescent="0.25">
      <c r="A17" s="19"/>
      <c r="B17" s="21"/>
      <c r="C17" s="19"/>
      <c r="D17" s="19"/>
      <c r="E17" s="19"/>
      <c r="F17" s="19"/>
      <c r="G17" s="19"/>
      <c r="H17" s="19"/>
      <c r="I17" s="19"/>
      <c r="J17" s="19"/>
      <c r="K17" s="19"/>
      <c r="L17" s="19"/>
      <c r="M17" s="19"/>
    </row>
    <row r="18" spans="1:17" ht="9.75" customHeight="1" x14ac:dyDescent="0.25">
      <c r="B18" s="13"/>
    </row>
    <row r="19" spans="1:17" ht="15" thickBot="1" x14ac:dyDescent="0.4">
      <c r="A19" s="19"/>
      <c r="B19" s="20" t="s">
        <v>151</v>
      </c>
      <c r="C19" s="19"/>
      <c r="D19" s="30" t="s">
        <v>46</v>
      </c>
      <c r="E19" s="30"/>
      <c r="F19" s="19"/>
      <c r="G19" s="19"/>
      <c r="H19" s="19"/>
      <c r="I19" s="19"/>
      <c r="J19" s="19"/>
      <c r="K19" s="19"/>
      <c r="L19" s="30" t="s">
        <v>91</v>
      </c>
      <c r="M19" s="19"/>
      <c r="O19" t="b">
        <v>0</v>
      </c>
      <c r="P19" s="40">
        <f>IF(O19,IF(Q19,1.6,1.35),IF(Q19,1.1,1))</f>
        <v>1</v>
      </c>
      <c r="Q19" t="b">
        <v>0</v>
      </c>
    </row>
    <row r="20" spans="1:17" ht="41.25" customHeight="1" thickTop="1" thickBot="1" x14ac:dyDescent="0.4">
      <c r="A20" s="19"/>
      <c r="B20" s="33" t="str">
        <f>IF($Q$19,IF($O$19,"DLMC.S.N3.x.36M247","DLMC.S.N3.x.12M247"),IF($O$19,"DLMC.S.N3.x.36M","DLMC.S.N3.x.z"))</f>
        <v>DLMC.S.N3.x.z</v>
      </c>
      <c r="C20" s="54" t="s">
        <v>111</v>
      </c>
      <c r="D20" s="10">
        <f>$P$19*20000</f>
        <v>20000</v>
      </c>
      <c r="E20" s="10">
        <f>$P$19*30000</f>
        <v>30000</v>
      </c>
      <c r="F20" s="10">
        <f>$P$19*70000</f>
        <v>70000</v>
      </c>
      <c r="G20" s="10">
        <f>$P$19*120000</f>
        <v>120000</v>
      </c>
      <c r="H20" s="10">
        <f>$P$19*200000</f>
        <v>200000</v>
      </c>
      <c r="I20" s="10">
        <f>$P$19*290000</f>
        <v>290000</v>
      </c>
      <c r="J20" s="10">
        <f>$P$19*380000</f>
        <v>380000</v>
      </c>
      <c r="K20" s="10">
        <f>$P$19*450000</f>
        <v>450000</v>
      </c>
      <c r="L20" s="10">
        <f>$P$19*900000</f>
        <v>900000</v>
      </c>
      <c r="M20" s="19"/>
    </row>
    <row r="21" spans="1:17" ht="17.25" customHeight="1" thickTop="1" x14ac:dyDescent="0.25">
      <c r="A21" s="19"/>
      <c r="B21" s="20"/>
      <c r="C21" s="19"/>
      <c r="D21" s="19"/>
      <c r="E21" s="19"/>
      <c r="F21" s="19"/>
      <c r="G21" s="19"/>
      <c r="H21" s="19"/>
      <c r="I21" s="19"/>
      <c r="J21" s="19"/>
      <c r="K21" s="19"/>
      <c r="L21" s="19"/>
      <c r="M21" s="19"/>
    </row>
    <row r="22" spans="1:17" ht="57.75" customHeight="1" x14ac:dyDescent="0.25">
      <c r="B22" s="13"/>
    </row>
    <row r="23" spans="1:17" x14ac:dyDescent="0.35">
      <c r="A23" s="17"/>
      <c r="B23" s="18" t="s">
        <v>45</v>
      </c>
      <c r="C23" s="17"/>
      <c r="D23" s="17"/>
      <c r="E23" s="17"/>
      <c r="F23" s="17"/>
      <c r="G23" s="17"/>
      <c r="H23" s="17"/>
      <c r="I23" s="17"/>
      <c r="J23" s="17"/>
      <c r="K23" s="17"/>
      <c r="L23" s="17"/>
      <c r="M23" s="17"/>
    </row>
    <row r="24" spans="1:17" ht="41.25" customHeight="1" x14ac:dyDescent="0.25">
      <c r="M24" s="4"/>
    </row>
    <row r="25" spans="1:17" ht="41.25" customHeight="1" x14ac:dyDescent="0.25">
      <c r="M25" s="4"/>
    </row>
    <row r="26" spans="1:17" ht="41.25" customHeight="1" x14ac:dyDescent="0.35">
      <c r="M26" s="4"/>
    </row>
    <row r="27" spans="1:17" ht="41.25" customHeight="1" x14ac:dyDescent="0.35">
      <c r="M27" s="4"/>
    </row>
    <row r="28" spans="1:17" ht="41.25" customHeight="1" x14ac:dyDescent="0.35">
      <c r="M28" s="4"/>
    </row>
    <row r="29" spans="1:17" ht="41.25" customHeight="1" x14ac:dyDescent="0.35">
      <c r="M29" s="4"/>
    </row>
    <row r="30" spans="1:17" ht="41.25" customHeight="1" x14ac:dyDescent="0.35">
      <c r="M30" s="4"/>
    </row>
    <row r="31" spans="1:17" ht="41.25" customHeight="1" x14ac:dyDescent="0.35">
      <c r="M31" s="4"/>
    </row>
    <row r="32" spans="1:17" ht="41.25" customHeight="1" x14ac:dyDescent="0.35">
      <c r="M32" s="4"/>
    </row>
    <row r="33" ht="41.25" customHeight="1" x14ac:dyDescent="0.35"/>
    <row r="34" ht="41.25" customHeight="1" x14ac:dyDescent="0.35"/>
    <row r="35" ht="41.25" customHeight="1" x14ac:dyDescent="0.35"/>
  </sheetData>
  <mergeCells count="4">
    <mergeCell ref="B4:B5"/>
    <mergeCell ref="C4:C5"/>
    <mergeCell ref="D4:L4"/>
    <mergeCell ref="D16:L16"/>
  </mergeCells>
  <conditionalFormatting sqref="A7:M7 A8:A13 M8:M13 B13:L13">
    <cfRule type="expression" dxfId="14" priority="6">
      <formula>$P$7&lt;&gt;1</formula>
    </cfRule>
  </conditionalFormatting>
  <conditionalFormatting sqref="A19:M19 A20 M20 A21:M21">
    <cfRule type="expression" dxfId="13" priority="1">
      <formula>$P$19&gt;1</formula>
    </cfRule>
  </conditionalFormatting>
  <pageMargins left="0.59055118110236227" right="0.39370078740157483" top="0.23622047244094491" bottom="0.23622047244094491" header="0.31496062992125984" footer="0.31496062992125984"/>
  <pageSetup paperSize="9" scale="48" orientation="portrait" r:id="rId1"/>
  <ignoredErrors>
    <ignoredError sqref="P7"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nchor moveWithCells="1">
                  <from>
                    <xdr:col>2</xdr:col>
                    <xdr:colOff>3765550</xdr:colOff>
                    <xdr:row>5</xdr:row>
                    <xdr:rowOff>88900</xdr:rowOff>
                  </from>
                  <to>
                    <xdr:col>3</xdr:col>
                    <xdr:colOff>50800</xdr:colOff>
                    <xdr:row>7</xdr:row>
                    <xdr:rowOff>0</xdr:rowOff>
                  </to>
                </anchor>
              </controlPr>
            </control>
          </mc:Choice>
        </mc:AlternateContent>
        <mc:AlternateContent xmlns:mc="http://schemas.openxmlformats.org/markup-compatibility/2006">
          <mc:Choice Requires="x14">
            <control shapeId="4098" r:id="rId5" name="Check Box 2">
              <controlPr defaultSize="0" autoFill="0" autoLine="0" autoPict="0">
                <anchor moveWithCells="1">
                  <from>
                    <xdr:col>10</xdr:col>
                    <xdr:colOff>533400</xdr:colOff>
                    <xdr:row>5</xdr:row>
                    <xdr:rowOff>88900</xdr:rowOff>
                  </from>
                  <to>
                    <xdr:col>11</xdr:col>
                    <xdr:colOff>76200</xdr:colOff>
                    <xdr:row>7</xdr:row>
                    <xdr:rowOff>0</xdr:rowOff>
                  </to>
                </anchor>
              </controlPr>
            </control>
          </mc:Choice>
        </mc:AlternateContent>
        <mc:AlternateContent xmlns:mc="http://schemas.openxmlformats.org/markup-compatibility/2006">
          <mc:Choice Requires="x14">
            <control shapeId="4103" r:id="rId6" name="Check Box 7">
              <controlPr defaultSize="0" autoFill="0" autoLine="0" autoPict="0">
                <anchor moveWithCells="1">
                  <from>
                    <xdr:col>2</xdr:col>
                    <xdr:colOff>3746500</xdr:colOff>
                    <xdr:row>17</xdr:row>
                    <xdr:rowOff>107950</xdr:rowOff>
                  </from>
                  <to>
                    <xdr:col>2</xdr:col>
                    <xdr:colOff>3917950</xdr:colOff>
                    <xdr:row>18</xdr:row>
                    <xdr:rowOff>184150</xdr:rowOff>
                  </to>
                </anchor>
              </controlPr>
            </control>
          </mc:Choice>
        </mc:AlternateContent>
        <mc:AlternateContent xmlns:mc="http://schemas.openxmlformats.org/markup-compatibility/2006">
          <mc:Choice Requires="x14">
            <control shapeId="4104" r:id="rId7" name="Check Box 8">
              <controlPr defaultSize="0" autoFill="0" autoLine="0" autoPict="0">
                <anchor moveWithCells="1">
                  <from>
                    <xdr:col>10</xdr:col>
                    <xdr:colOff>495300</xdr:colOff>
                    <xdr:row>17</xdr:row>
                    <xdr:rowOff>107950</xdr:rowOff>
                  </from>
                  <to>
                    <xdr:col>11</xdr:col>
                    <xdr:colOff>19050</xdr:colOff>
                    <xdr:row>18</xdr:row>
                    <xdr:rowOff>184150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
    <pageSetUpPr fitToPage="1"/>
  </sheetPr>
  <dimension ref="A2:X37"/>
  <sheetViews>
    <sheetView showGridLines="0" showRowColHeaders="0" zoomScaleNormal="100" workbookViewId="0">
      <selection activeCell="C33" sqref="C33"/>
    </sheetView>
  </sheetViews>
  <sheetFormatPr defaultColWidth="9.1796875" defaultRowHeight="14.5" x14ac:dyDescent="0.35"/>
  <cols>
    <col min="1" max="2" width="1.26953125" customWidth="1"/>
    <col min="3" max="3" width="26.81640625" customWidth="1"/>
    <col min="4" max="4" width="59.453125" customWidth="1"/>
    <col min="5" max="13" width="10.54296875" customWidth="1"/>
    <col min="14" max="15" width="1.26953125" customWidth="1"/>
    <col min="16" max="16" width="7" customWidth="1"/>
    <col min="17" max="17" width="14.7265625" hidden="1" customWidth="1"/>
    <col min="18" max="18" width="8.7265625" hidden="1" customWidth="1"/>
    <col min="19" max="19" width="10.453125" hidden="1" customWidth="1"/>
    <col min="20" max="20" width="15.453125" hidden="1" customWidth="1"/>
    <col min="21" max="21" width="14.81640625" hidden="1" customWidth="1"/>
    <col min="22" max="22" width="25.1796875" hidden="1" customWidth="1"/>
    <col min="23" max="23" width="23.81640625" hidden="1" customWidth="1"/>
    <col min="24" max="24" width="21.26953125" hidden="1" customWidth="1"/>
    <col min="25" max="25" width="15.26953125" customWidth="1"/>
  </cols>
  <sheetData>
    <row r="2" spans="1:24" ht="85.5" customHeight="1" x14ac:dyDescent="0.25"/>
    <row r="3" spans="1:24" ht="29" thickBot="1" x14ac:dyDescent="0.7">
      <c r="C3" s="35" t="s">
        <v>33</v>
      </c>
      <c r="D3" s="35"/>
      <c r="E3" s="35"/>
      <c r="F3" s="36" t="s">
        <v>77</v>
      </c>
      <c r="G3" s="35"/>
      <c r="H3" s="35"/>
      <c r="I3" s="35"/>
      <c r="J3" s="35"/>
      <c r="K3" s="35"/>
      <c r="L3" s="35"/>
      <c r="M3" s="35"/>
    </row>
    <row r="4" spans="1:24" ht="26.25" customHeight="1" thickTop="1" thickBot="1" x14ac:dyDescent="0.4">
      <c r="C4" s="81" t="s">
        <v>3</v>
      </c>
      <c r="D4" s="83" t="s">
        <v>0</v>
      </c>
      <c r="E4" s="101" t="s">
        <v>92</v>
      </c>
      <c r="F4" s="101"/>
      <c r="G4" s="101"/>
      <c r="H4" s="101"/>
      <c r="I4" s="101"/>
      <c r="J4" s="101"/>
      <c r="K4" s="101"/>
      <c r="L4" s="101"/>
      <c r="M4" s="102"/>
    </row>
    <row r="5" spans="1:24" ht="21.75" customHeight="1" thickTop="1" thickBot="1" x14ac:dyDescent="0.4">
      <c r="C5" s="82"/>
      <c r="D5" s="84"/>
      <c r="E5" s="1" t="s">
        <v>1</v>
      </c>
      <c r="F5" s="1" t="s">
        <v>39</v>
      </c>
      <c r="G5" s="2" t="s">
        <v>40</v>
      </c>
      <c r="H5" s="1" t="s">
        <v>41</v>
      </c>
      <c r="I5" s="2" t="s">
        <v>42</v>
      </c>
      <c r="J5" s="1" t="s">
        <v>43</v>
      </c>
      <c r="K5" s="1" t="s">
        <v>44</v>
      </c>
      <c r="L5" s="1" t="s">
        <v>38</v>
      </c>
      <c r="M5" s="3" t="s">
        <v>37</v>
      </c>
    </row>
    <row r="6" spans="1:24" ht="9.75" customHeight="1" thickTop="1" x14ac:dyDescent="0.25">
      <c r="C6" s="13"/>
    </row>
    <row r="7" spans="1:24" ht="9.75" customHeight="1" x14ac:dyDescent="0.25">
      <c r="C7" s="13"/>
    </row>
    <row r="8" spans="1:24" x14ac:dyDescent="0.35">
      <c r="A8" s="19"/>
      <c r="B8" s="19"/>
      <c r="C8" s="20" t="s">
        <v>34</v>
      </c>
      <c r="D8" s="19"/>
      <c r="E8" s="30" t="s">
        <v>46</v>
      </c>
      <c r="F8" s="30"/>
      <c r="G8" s="19"/>
      <c r="H8" s="19"/>
      <c r="I8" s="19"/>
      <c r="J8" s="19"/>
      <c r="K8" s="19"/>
      <c r="L8" s="19"/>
      <c r="M8" s="30" t="s">
        <v>91</v>
      </c>
      <c r="N8" s="19"/>
      <c r="O8" s="19"/>
      <c r="Q8" s="48" t="b">
        <v>0</v>
      </c>
      <c r="R8" s="40">
        <f>IF(Q8,IF(U8,1.6,1.35),IF(U8,1.1,1))</f>
        <v>1</v>
      </c>
      <c r="S8">
        <v>0</v>
      </c>
      <c r="T8">
        <v>0</v>
      </c>
      <c r="U8" t="b">
        <v>0</v>
      </c>
    </row>
    <row r="9" spans="1:24" ht="9.75" customHeight="1" thickBot="1" x14ac:dyDescent="0.3">
      <c r="A9" s="19"/>
      <c r="B9" s="49"/>
      <c r="C9" s="50"/>
      <c r="D9" s="49"/>
      <c r="E9" s="51"/>
      <c r="F9" s="51"/>
      <c r="G9" s="49"/>
      <c r="H9" s="49"/>
      <c r="I9" s="49"/>
      <c r="J9" s="49"/>
      <c r="K9" s="49"/>
      <c r="L9" s="49"/>
      <c r="M9" s="51"/>
      <c r="N9" s="49"/>
      <c r="O9" s="19"/>
      <c r="Q9" s="48"/>
      <c r="R9" s="40"/>
    </row>
    <row r="10" spans="1:24" ht="40.5" customHeight="1" thickTop="1" thickBot="1" x14ac:dyDescent="0.4">
      <c r="A10" s="19"/>
      <c r="B10" s="49"/>
      <c r="C10" s="28" t="str">
        <f>IF($U$8,IF($Q$8,"DL80K.C.UADS.x.36M247","DL80K.C.UADS.x.12M247"),IF($Q$8,"DL80K.C.UADS.x.36M","DL80K.C.UADS.x.z"))</f>
        <v>DL80K.C.UADS.x.z</v>
      </c>
      <c r="D10" s="24" t="s">
        <v>32</v>
      </c>
      <c r="E10" s="25">
        <f>$R$8*7500</f>
        <v>7500</v>
      </c>
      <c r="F10" s="25">
        <f>$R$8*7000</f>
        <v>7000</v>
      </c>
      <c r="G10" s="25">
        <f>$R$8*6600</f>
        <v>6600</v>
      </c>
      <c r="H10" s="25">
        <f>$R$8*6100</f>
        <v>6100</v>
      </c>
      <c r="I10" s="25">
        <f>$R$8*5800</f>
        <v>5800</v>
      </c>
      <c r="J10" s="25">
        <f>$R$8*4900</f>
        <v>4900</v>
      </c>
      <c r="K10" s="25">
        <f>$R$8*3800</f>
        <v>3800</v>
      </c>
      <c r="L10" s="25">
        <f>$R$8*3750</f>
        <v>3750</v>
      </c>
      <c r="M10" s="25" t="s">
        <v>2</v>
      </c>
      <c r="N10" s="49"/>
      <c r="O10" s="19"/>
      <c r="Q10" s="48"/>
      <c r="S10">
        <v>1</v>
      </c>
      <c r="T10">
        <v>0.6</v>
      </c>
    </row>
    <row r="11" spans="1:24" ht="40.5" customHeight="1" thickTop="1" thickBot="1" x14ac:dyDescent="0.4">
      <c r="A11" s="19"/>
      <c r="B11" s="49"/>
      <c r="C11" s="29" t="str">
        <f>IF($U$8,IF($Q$8,"DL80K.C.FW.x.36M247","DL80K.C.FW.x.12M247"),IF($Q$8,"DL80K.C.FW.x.36M","DL80K.C.FW.x.z"))</f>
        <v>DL80K.C.FW.x.z</v>
      </c>
      <c r="D11" s="22" t="s">
        <v>101</v>
      </c>
      <c r="E11" s="23">
        <f>$R$8*1650</f>
        <v>1650</v>
      </c>
      <c r="F11" s="23">
        <f>$R$8*1600</f>
        <v>1600</v>
      </c>
      <c r="G11" s="23">
        <f>$R$8*1550</f>
        <v>1550</v>
      </c>
      <c r="H11" s="23">
        <f>$R$8*1450</f>
        <v>1450</v>
      </c>
      <c r="I11" s="23">
        <f>$R$8*1350</f>
        <v>1350</v>
      </c>
      <c r="J11" s="23">
        <f>$R$8*1200</f>
        <v>1200</v>
      </c>
      <c r="K11" s="23">
        <f>$R$8*900</f>
        <v>900</v>
      </c>
      <c r="L11" s="23" t="s">
        <v>2</v>
      </c>
      <c r="M11" s="23" t="s">
        <v>2</v>
      </c>
      <c r="N11" s="49"/>
      <c r="O11" s="19"/>
      <c r="Q11" s="48" t="b">
        <v>0</v>
      </c>
      <c r="R11">
        <f>IF(Q11,1,0)</f>
        <v>0</v>
      </c>
      <c r="S11">
        <v>2</v>
      </c>
      <c r="T11">
        <v>0.54</v>
      </c>
      <c r="U11" t="s">
        <v>81</v>
      </c>
      <c r="V11" t="str">
        <f>IF($Q11,U11,"")</f>
        <v/>
      </c>
      <c r="W11" t="s">
        <v>86</v>
      </c>
      <c r="X11" t="str">
        <f>IF($Q11,W11,"")</f>
        <v/>
      </c>
    </row>
    <row r="12" spans="1:24" ht="40.5" customHeight="1" thickTop="1" thickBot="1" x14ac:dyDescent="0.4">
      <c r="A12" s="19"/>
      <c r="B12" s="49"/>
      <c r="C12" s="16" t="str">
        <f>IF($U$8,IF($Q$8,"DL80K.C.IPS.x.36M247","DL80K.C.IPS.x.12M247"),IF($Q$8,"DL80K.C.IPS.x.36M","DL80K.C.IPS.x.z"))</f>
        <v>DL80K.C.IPS.x.z</v>
      </c>
      <c r="D12" s="7" t="s">
        <v>102</v>
      </c>
      <c r="E12" s="5">
        <f>$R$8*5000</f>
        <v>5000</v>
      </c>
      <c r="F12" s="5">
        <f>$R$8*4750</f>
        <v>4750</v>
      </c>
      <c r="G12" s="5">
        <f>$R$8*4400</f>
        <v>4400</v>
      </c>
      <c r="H12" s="5">
        <f>$R$8*4100</f>
        <v>4100</v>
      </c>
      <c r="I12" s="5">
        <f>$R$8*4000</f>
        <v>4000</v>
      </c>
      <c r="J12" s="5">
        <f>$R$8*3500</f>
        <v>3500</v>
      </c>
      <c r="K12" s="5">
        <f>$R$8*3000</f>
        <v>3000</v>
      </c>
      <c r="L12" s="5">
        <f>$R$8*2900</f>
        <v>2900</v>
      </c>
      <c r="M12" s="5" t="s">
        <v>2</v>
      </c>
      <c r="N12" s="49"/>
      <c r="O12" s="19"/>
      <c r="Q12" s="48" t="b">
        <v>0</v>
      </c>
      <c r="R12">
        <f t="shared" ref="R12:R15" si="0">IF(Q12,1,0)</f>
        <v>0</v>
      </c>
      <c r="S12">
        <v>3</v>
      </c>
      <c r="T12">
        <v>0.5</v>
      </c>
      <c r="U12" t="s">
        <v>82</v>
      </c>
      <c r="V12" t="str">
        <f t="shared" ref="V12:X15" si="1">IF($Q12,U12,"")</f>
        <v/>
      </c>
      <c r="W12" t="s">
        <v>87</v>
      </c>
      <c r="X12" t="str">
        <f t="shared" si="1"/>
        <v/>
      </c>
    </row>
    <row r="13" spans="1:24" ht="40.5" customHeight="1" thickTop="1" thickBot="1" x14ac:dyDescent="0.4">
      <c r="A13" s="19"/>
      <c r="B13" s="49"/>
      <c r="C13" s="16" t="str">
        <f>IF($U$8,IF($Q$8,"DL80K.C.MP.x.36M247","DL80K.C.MP.x.12M247"),IF($Q$8,"DL80K.C.MP.x.36M","DL80K.C.MP.x.z"))</f>
        <v>DL80K.C.MP.x.z</v>
      </c>
      <c r="D13" s="7" t="s">
        <v>100</v>
      </c>
      <c r="E13" s="5">
        <f>$R$8*3300</f>
        <v>3300</v>
      </c>
      <c r="F13" s="5">
        <f>$R$8*3000</f>
        <v>3000</v>
      </c>
      <c r="G13" s="5">
        <f>$R$8*2700</f>
        <v>2700</v>
      </c>
      <c r="H13" s="5">
        <f>$R$8*2400</f>
        <v>2400</v>
      </c>
      <c r="I13" s="5">
        <f>$R$8*2200</f>
        <v>2200</v>
      </c>
      <c r="J13" s="5">
        <f>$R$8*2100</f>
        <v>2100</v>
      </c>
      <c r="K13" s="5">
        <f>$R$8*2000</f>
        <v>2000</v>
      </c>
      <c r="L13" s="5">
        <f>$R$8*1900</f>
        <v>1900</v>
      </c>
      <c r="M13" s="5" t="s">
        <v>2</v>
      </c>
      <c r="N13" s="49"/>
      <c r="O13" s="19"/>
      <c r="Q13" s="48" t="b">
        <v>0</v>
      </c>
      <c r="R13">
        <f t="shared" si="0"/>
        <v>0</v>
      </c>
      <c r="S13">
        <v>4</v>
      </c>
      <c r="T13">
        <v>0.47</v>
      </c>
      <c r="U13" t="s">
        <v>83</v>
      </c>
      <c r="V13" t="str">
        <f t="shared" si="1"/>
        <v/>
      </c>
      <c r="W13" t="s">
        <v>88</v>
      </c>
      <c r="X13" t="str">
        <f t="shared" si="1"/>
        <v/>
      </c>
    </row>
    <row r="14" spans="1:24" ht="40.5" customHeight="1" thickTop="1" thickBot="1" x14ac:dyDescent="0.4">
      <c r="A14" s="19"/>
      <c r="B14" s="49"/>
      <c r="C14" s="15" t="str">
        <f>IF($U$8,IF($Q$8,"DL80K.C.BR.x.36M247","DL80K.C.BR.x.12M247"),IF($Q$8,"DL80K.C.BR.x.36M","DL80K.C.BR.x.z"))</f>
        <v>DL80K.C.BR.x.z</v>
      </c>
      <c r="D14" s="8" t="s">
        <v>110</v>
      </c>
      <c r="E14" s="6">
        <f>$R$8*2000</f>
        <v>2000</v>
      </c>
      <c r="F14" s="6">
        <f>$R$8*1900</f>
        <v>1900</v>
      </c>
      <c r="G14" s="6">
        <f>$R$8*1800</f>
        <v>1800</v>
      </c>
      <c r="H14" s="6">
        <f>$R$8*1750</f>
        <v>1750</v>
      </c>
      <c r="I14" s="6">
        <f>$R$8*1700</f>
        <v>1700</v>
      </c>
      <c r="J14" s="6">
        <f>$R$8*1600</f>
        <v>1600</v>
      </c>
      <c r="K14" s="6">
        <f>$R$8*1500</f>
        <v>1500</v>
      </c>
      <c r="L14" s="6">
        <f>$R$8*1450</f>
        <v>1450</v>
      </c>
      <c r="M14" s="6" t="s">
        <v>2</v>
      </c>
      <c r="N14" s="49"/>
      <c r="O14" s="19"/>
      <c r="Q14" s="48" t="b">
        <v>0</v>
      </c>
      <c r="R14">
        <f t="shared" si="0"/>
        <v>0</v>
      </c>
      <c r="S14">
        <v>5</v>
      </c>
      <c r="T14">
        <v>0.44999999999999996</v>
      </c>
      <c r="U14" t="s">
        <v>84</v>
      </c>
      <c r="V14" t="str">
        <f t="shared" si="1"/>
        <v/>
      </c>
      <c r="W14" t="s">
        <v>89</v>
      </c>
      <c r="X14" t="str">
        <f t="shared" si="1"/>
        <v/>
      </c>
    </row>
    <row r="15" spans="1:24" ht="40.5" customHeight="1" thickTop="1" thickBot="1" x14ac:dyDescent="0.4">
      <c r="A15" s="19"/>
      <c r="B15" s="49"/>
      <c r="C15" s="16" t="str">
        <f>IF($U$8,IF($Q$8,"DL80K.C.ITC.x.36M247","DL80K.C.ITC.x.12M247"),IF($Q$8,"DL80K.C.ITC.x.36M","DL80K.C.ITC.x.z"))</f>
        <v>DL80K.C.ITC.x.z</v>
      </c>
      <c r="D15" s="7" t="s">
        <v>103</v>
      </c>
      <c r="E15" s="5">
        <f>$R$8*1500</f>
        <v>1500</v>
      </c>
      <c r="F15" s="5">
        <f>$R$8*1450</f>
        <v>1450</v>
      </c>
      <c r="G15" s="5">
        <f>$R$8*1400</f>
        <v>1400</v>
      </c>
      <c r="H15" s="5">
        <f>$R$8*1350</f>
        <v>1350</v>
      </c>
      <c r="I15" s="5">
        <f>$R$8*1300</f>
        <v>1300</v>
      </c>
      <c r="J15" s="5">
        <f>$R$8*1250</f>
        <v>1250</v>
      </c>
      <c r="K15" s="5">
        <f>$R$8*1200</f>
        <v>1200</v>
      </c>
      <c r="L15" s="5">
        <f>$R$8*1150</f>
        <v>1150</v>
      </c>
      <c r="M15" s="5" t="s">
        <v>2</v>
      </c>
      <c r="N15" s="49"/>
      <c r="O15" s="19"/>
      <c r="Q15" s="48" t="b">
        <v>0</v>
      </c>
      <c r="R15">
        <f t="shared" si="0"/>
        <v>0</v>
      </c>
      <c r="S15">
        <v>6</v>
      </c>
      <c r="T15">
        <v>0.44999999999999996</v>
      </c>
      <c r="U15" t="s">
        <v>85</v>
      </c>
      <c r="V15" t="str">
        <f t="shared" si="1"/>
        <v/>
      </c>
      <c r="W15" t="s">
        <v>90</v>
      </c>
      <c r="X15" t="str">
        <f t="shared" si="1"/>
        <v/>
      </c>
    </row>
    <row r="16" spans="1:24" ht="31.5" customHeight="1" thickTop="1" thickBot="1" x14ac:dyDescent="0.3">
      <c r="A16" s="19"/>
      <c r="B16" s="49"/>
      <c r="C16" s="44" t="str">
        <f>IF($U$8,IF($Q$8,"DL80K.C.UADS"&amp;V16&amp;".x.36M247","DL80K.C.UADS"&amp;V16&amp;".x.12M247"),IF($Q$8,"DL80K.C.UADS"&amp;V16&amp;".x.36M","DL80K.C.UADS"&amp;V16&amp;".x.z"))</f>
        <v>DL80K.C.UADS.x.z</v>
      </c>
      <c r="D16" s="45" t="str">
        <f>"Dallas Lock 8.0-К (СЗИ НСД, СКН"&amp;X16&amp;").
Право на использование**. Бессрочная лицензия."</f>
        <v>Dallas Lock 8.0-К (СЗИ НСД, СКН).
Право на использование**. Бессрочная лицензия.</v>
      </c>
      <c r="E16" s="56">
        <f>E10+SUMPRODUCT(E11:E15,$R$11:$R$15)</f>
        <v>7500</v>
      </c>
      <c r="F16" s="56">
        <f t="shared" ref="F16:L16" si="2">F10+SUMPRODUCT(F11:F15,$R$11:$R$15)</f>
        <v>7000</v>
      </c>
      <c r="G16" s="56">
        <f t="shared" si="2"/>
        <v>6600</v>
      </c>
      <c r="H16" s="56">
        <f t="shared" si="2"/>
        <v>6100</v>
      </c>
      <c r="I16" s="56">
        <f t="shared" si="2"/>
        <v>5800</v>
      </c>
      <c r="J16" s="56">
        <f t="shared" si="2"/>
        <v>4900</v>
      </c>
      <c r="K16" s="56">
        <f t="shared" si="2"/>
        <v>3800</v>
      </c>
      <c r="L16" s="56">
        <f t="shared" si="2"/>
        <v>3750</v>
      </c>
      <c r="M16" s="46" t="s">
        <v>2</v>
      </c>
      <c r="N16" s="49"/>
      <c r="O16" s="19"/>
      <c r="V16" t="str">
        <f>IF(CONCATENATE(V11,V12,V13,V14,V15)&lt;&gt;"","-"&amp;LEFT(CONCATENATE(V11,V12,V13,V14,V15),LEN(CONCATENATE(V11,V12,V13,V14,V15))-1),"")</f>
        <v/>
      </c>
      <c r="X16" t="str">
        <f>IF(CONCATENATE(X11,X12,X13,X14,X15)&lt;&gt;"",", "&amp;LEFT(CONCATENATE(X11,X12,X13,X14,X15),LEN(CONCATENATE(X11,X12,X13,X14,X15))-2),"")</f>
        <v/>
      </c>
    </row>
    <row r="17" spans="1:21" ht="12" hidden="1" customHeight="1" thickTop="1" thickBot="1" x14ac:dyDescent="0.3">
      <c r="A17" s="19"/>
      <c r="B17" s="49"/>
      <c r="C17" s="103"/>
      <c r="D17" s="104"/>
      <c r="E17" s="47"/>
      <c r="F17" s="47"/>
      <c r="G17" s="47"/>
      <c r="H17" s="47"/>
      <c r="I17" s="47"/>
      <c r="J17" s="47"/>
      <c r="K17" s="47"/>
      <c r="L17" s="47"/>
      <c r="M17" s="46"/>
      <c r="N17" s="49"/>
      <c r="O17" s="19"/>
    </row>
    <row r="18" spans="1:21" ht="9.75" customHeight="1" thickTop="1" thickBot="1" x14ac:dyDescent="0.3">
      <c r="A18" s="19"/>
      <c r="B18" s="49"/>
      <c r="C18" s="50"/>
      <c r="D18" s="49"/>
      <c r="E18" s="51"/>
      <c r="F18" s="51"/>
      <c r="G18" s="49"/>
      <c r="H18" s="49"/>
      <c r="I18" s="49"/>
      <c r="J18" s="49"/>
      <c r="K18" s="49"/>
      <c r="L18" s="49"/>
      <c r="M18" s="51"/>
      <c r="N18" s="49"/>
      <c r="O18" s="19"/>
      <c r="Q18" s="48"/>
      <c r="R18" s="40"/>
    </row>
    <row r="19" spans="1:21" ht="40.5" customHeight="1" thickTop="1" thickBot="1" x14ac:dyDescent="0.4">
      <c r="A19" s="19"/>
      <c r="B19" s="19"/>
      <c r="C19" s="27" t="str">
        <f>IF($U$8,IF($Q$8,"DL80.T.х.36M247","DL80.T.х.12M247"),IF($Q$8,"DL80.T.х.36M","DL80.T.х.z"))</f>
        <v>DL80.T.х.z</v>
      </c>
      <c r="D19" s="8" t="s">
        <v>99</v>
      </c>
      <c r="E19" s="6">
        <f>$R$8*2800</f>
        <v>2800</v>
      </c>
      <c r="F19" s="6">
        <f>$R$8*2500</f>
        <v>2500</v>
      </c>
      <c r="G19" s="6">
        <f>$R$8*2200</f>
        <v>2200</v>
      </c>
      <c r="H19" s="6">
        <f>$R$8*1900</f>
        <v>1900</v>
      </c>
      <c r="I19" s="6">
        <f>$R$8*1700</f>
        <v>1700</v>
      </c>
      <c r="J19" s="6">
        <f>$R$8*1600</f>
        <v>1600</v>
      </c>
      <c r="K19" s="6">
        <f>$R$8*1500</f>
        <v>1500</v>
      </c>
      <c r="L19" s="6" t="s">
        <v>2</v>
      </c>
      <c r="M19" s="6" t="s">
        <v>2</v>
      </c>
      <c r="N19" s="19"/>
      <c r="O19" s="19"/>
    </row>
    <row r="20" spans="1:21" ht="6.75" customHeight="1" thickTop="1" x14ac:dyDescent="0.25">
      <c r="A20" s="19"/>
      <c r="B20" s="19"/>
      <c r="C20" s="21"/>
      <c r="D20" s="19"/>
      <c r="E20" s="19"/>
      <c r="F20" s="19"/>
      <c r="G20" s="19"/>
      <c r="H20" s="19"/>
      <c r="I20" s="19"/>
      <c r="J20" s="19"/>
      <c r="K20" s="19"/>
      <c r="L20" s="19"/>
      <c r="M20" s="19"/>
      <c r="N20" s="19"/>
      <c r="O20" s="19"/>
    </row>
    <row r="21" spans="1:21" ht="9.75" customHeight="1" x14ac:dyDescent="0.25">
      <c r="C21" s="13"/>
    </row>
    <row r="22" spans="1:21" ht="15" thickBot="1" x14ac:dyDescent="0.4">
      <c r="A22" s="19"/>
      <c r="B22" s="19"/>
      <c r="C22" s="20" t="s">
        <v>35</v>
      </c>
      <c r="D22" s="19"/>
      <c r="E22" s="19"/>
      <c r="F22" s="19"/>
      <c r="G22" s="19"/>
      <c r="H22" s="19"/>
      <c r="I22" s="19"/>
      <c r="J22" s="19"/>
      <c r="K22" s="19"/>
      <c r="L22" s="19"/>
      <c r="M22" s="19"/>
      <c r="N22" s="19"/>
      <c r="O22" s="19"/>
    </row>
    <row r="23" spans="1:21" ht="40.5" customHeight="1" thickTop="1" thickBot="1" x14ac:dyDescent="0.4">
      <c r="A23" s="19"/>
      <c r="B23" s="19"/>
      <c r="C23" s="27" t="s">
        <v>5</v>
      </c>
      <c r="D23" s="8" t="s">
        <v>54</v>
      </c>
      <c r="E23" s="95">
        <v>500</v>
      </c>
      <c r="F23" s="96"/>
      <c r="G23" s="96"/>
      <c r="H23" s="96"/>
      <c r="I23" s="96"/>
      <c r="J23" s="96"/>
      <c r="K23" s="96"/>
      <c r="L23" s="96"/>
      <c r="M23" s="97"/>
      <c r="N23" s="19"/>
      <c r="O23" s="19"/>
    </row>
    <row r="24" spans="1:21" ht="40.5" hidden="1" customHeight="1" thickTop="1" thickBot="1" x14ac:dyDescent="0.3">
      <c r="A24" s="19"/>
      <c r="B24" s="19"/>
      <c r="C24" s="14"/>
      <c r="D24" s="7"/>
      <c r="E24" s="98"/>
      <c r="F24" s="99"/>
      <c r="G24" s="99"/>
      <c r="H24" s="99"/>
      <c r="I24" s="99"/>
      <c r="J24" s="99"/>
      <c r="K24" s="99"/>
      <c r="L24" s="99"/>
      <c r="M24" s="100"/>
      <c r="N24" s="19"/>
      <c r="O24" s="19"/>
    </row>
    <row r="25" spans="1:21" ht="6.75" customHeight="1" thickTop="1" x14ac:dyDescent="0.25">
      <c r="A25" s="19"/>
      <c r="B25" s="19"/>
      <c r="C25" s="21"/>
      <c r="D25" s="19"/>
      <c r="E25" s="19"/>
      <c r="F25" s="19"/>
      <c r="G25" s="19"/>
      <c r="H25" s="19"/>
      <c r="I25" s="19"/>
      <c r="J25" s="19"/>
      <c r="K25" s="19"/>
      <c r="L25" s="19"/>
      <c r="M25" s="19"/>
      <c r="N25" s="19"/>
      <c r="O25" s="19"/>
    </row>
    <row r="26" spans="1:21" ht="12" customHeight="1" x14ac:dyDescent="0.25">
      <c r="C26" s="13"/>
    </row>
    <row r="27" spans="1:21" ht="15" thickBot="1" x14ac:dyDescent="0.4">
      <c r="A27" s="19"/>
      <c r="B27" s="19"/>
      <c r="C27" s="20" t="s">
        <v>36</v>
      </c>
      <c r="D27" s="19"/>
      <c r="E27" s="19"/>
      <c r="F27" s="19"/>
      <c r="G27" s="19"/>
      <c r="H27" s="19"/>
      <c r="I27" s="19"/>
      <c r="J27" s="19"/>
      <c r="K27" s="19"/>
      <c r="L27" s="19"/>
      <c r="M27" s="19"/>
      <c r="N27" s="19"/>
      <c r="O27" s="19"/>
    </row>
    <row r="28" spans="1:21" ht="40.5" customHeight="1" thickTop="1" thickBot="1" x14ac:dyDescent="0.4">
      <c r="A28" s="19"/>
      <c r="B28" s="19"/>
      <c r="C28" s="14" t="s">
        <v>136</v>
      </c>
      <c r="D28" s="7" t="s">
        <v>139</v>
      </c>
      <c r="E28" s="5">
        <v>5866</v>
      </c>
      <c r="F28" s="5">
        <v>5866</v>
      </c>
      <c r="G28" s="5">
        <v>5866</v>
      </c>
      <c r="H28" s="5">
        <v>5866</v>
      </c>
      <c r="I28" s="5">
        <v>5866</v>
      </c>
      <c r="J28" s="5">
        <v>5866</v>
      </c>
      <c r="K28" s="5" t="s">
        <v>2</v>
      </c>
      <c r="L28" s="5" t="s">
        <v>2</v>
      </c>
      <c r="M28" s="5" t="s">
        <v>2</v>
      </c>
      <c r="N28" s="19"/>
      <c r="O28" s="19"/>
    </row>
    <row r="29" spans="1:21" ht="40.5" customHeight="1" thickTop="1" thickBot="1" x14ac:dyDescent="0.4">
      <c r="A29" s="19"/>
      <c r="B29" s="19"/>
      <c r="C29" s="33" t="s">
        <v>137</v>
      </c>
      <c r="D29" s="54" t="s">
        <v>138</v>
      </c>
      <c r="E29" s="10">
        <v>6970</v>
      </c>
      <c r="F29" s="10">
        <v>6970</v>
      </c>
      <c r="G29" s="10">
        <v>6970</v>
      </c>
      <c r="H29" s="10">
        <v>6970</v>
      </c>
      <c r="I29" s="10">
        <v>6970</v>
      </c>
      <c r="J29" s="10">
        <v>6970</v>
      </c>
      <c r="K29" s="10" t="s">
        <v>2</v>
      </c>
      <c r="L29" s="10" t="s">
        <v>2</v>
      </c>
      <c r="M29" s="10" t="s">
        <v>2</v>
      </c>
      <c r="N29" s="19"/>
      <c r="O29" s="19"/>
    </row>
    <row r="30" spans="1:21" ht="6" customHeight="1" thickTop="1" x14ac:dyDescent="0.25">
      <c r="A30" s="19"/>
      <c r="B30" s="19"/>
      <c r="C30" s="21"/>
      <c r="D30" s="19"/>
      <c r="E30" s="19"/>
      <c r="F30" s="19"/>
      <c r="G30" s="19"/>
      <c r="H30" s="19"/>
      <c r="I30" s="19"/>
      <c r="J30" s="19"/>
      <c r="K30" s="19"/>
      <c r="L30" s="19"/>
      <c r="M30" s="19"/>
      <c r="N30" s="19"/>
      <c r="O30" s="19"/>
    </row>
    <row r="31" spans="1:21" ht="12" customHeight="1" x14ac:dyDescent="0.25">
      <c r="C31" s="13"/>
    </row>
    <row r="32" spans="1:21" ht="15" thickBot="1" x14ac:dyDescent="0.4">
      <c r="A32" s="19"/>
      <c r="B32" s="19"/>
      <c r="C32" s="20" t="s">
        <v>151</v>
      </c>
      <c r="D32" s="19"/>
      <c r="E32" s="30" t="s">
        <v>46</v>
      </c>
      <c r="F32" s="30"/>
      <c r="G32" s="19"/>
      <c r="H32" s="19"/>
      <c r="I32" s="19"/>
      <c r="J32" s="19"/>
      <c r="K32" s="19"/>
      <c r="L32" s="19"/>
      <c r="M32" s="30" t="s">
        <v>91</v>
      </c>
      <c r="N32" s="19"/>
      <c r="O32" s="19"/>
      <c r="Q32" s="48" t="b">
        <v>0</v>
      </c>
      <c r="R32" s="40">
        <f>IF(Q32,IF(U32,1.6,1.35),IF(U32,1.1,1))</f>
        <v>1</v>
      </c>
      <c r="S32">
        <v>0</v>
      </c>
      <c r="T32">
        <v>0</v>
      </c>
      <c r="U32" t="b">
        <v>0</v>
      </c>
    </row>
    <row r="33" spans="1:15" ht="40.5" customHeight="1" thickTop="1" thickBot="1" x14ac:dyDescent="0.4">
      <c r="A33" s="19"/>
      <c r="B33" s="19"/>
      <c r="C33" s="14" t="str">
        <f>IF($U$32,IF($Q$32,"DLMC.S.N3.x.36M247","DLMC.S.N3.x.12M247"),IF($Q$32,"DLMC.S.N3.x.36M","DLMC.S.N3.x.z"))</f>
        <v>DLMC.S.N3.x.z</v>
      </c>
      <c r="D33" s="7" t="s">
        <v>111</v>
      </c>
      <c r="E33" s="5">
        <f>$R$32*20000</f>
        <v>20000</v>
      </c>
      <c r="F33" s="5">
        <f>$R$32*30000</f>
        <v>30000</v>
      </c>
      <c r="G33" s="5">
        <f>$R$32*70000</f>
        <v>70000</v>
      </c>
      <c r="H33" s="5">
        <f>$R$32*120000</f>
        <v>120000</v>
      </c>
      <c r="I33" s="5">
        <f>$R$32*200000</f>
        <v>200000</v>
      </c>
      <c r="J33" s="5">
        <f>$R$32*290000</f>
        <v>290000</v>
      </c>
      <c r="K33" s="5">
        <f>$R$32*380000</f>
        <v>380000</v>
      </c>
      <c r="L33" s="5">
        <f>$R$32*450000</f>
        <v>450000</v>
      </c>
      <c r="M33" s="5">
        <f>$R$32*900000</f>
        <v>900000</v>
      </c>
      <c r="N33" s="19"/>
      <c r="O33" s="19"/>
    </row>
    <row r="34" spans="1:15" ht="15.75" customHeight="1" thickTop="1" x14ac:dyDescent="0.25">
      <c r="A34" s="19"/>
      <c r="B34" s="19"/>
      <c r="C34" s="21"/>
      <c r="D34" s="19"/>
      <c r="E34" s="19"/>
      <c r="F34" s="19"/>
      <c r="G34" s="19"/>
      <c r="H34" s="19"/>
      <c r="I34" s="19"/>
      <c r="J34" s="19"/>
      <c r="K34" s="19"/>
      <c r="L34" s="19"/>
      <c r="M34" s="19"/>
      <c r="N34" s="19"/>
      <c r="O34" s="19"/>
    </row>
    <row r="35" spans="1:15" ht="9.75" customHeight="1" x14ac:dyDescent="0.25">
      <c r="B35" s="13"/>
    </row>
    <row r="36" spans="1:15" ht="45.75" customHeight="1" x14ac:dyDescent="0.25">
      <c r="C36" s="13"/>
    </row>
    <row r="37" spans="1:15" x14ac:dyDescent="0.35">
      <c r="A37" s="17"/>
      <c r="B37" s="17"/>
      <c r="C37" s="18" t="s">
        <v>45</v>
      </c>
      <c r="D37" s="17"/>
      <c r="E37" s="17"/>
      <c r="F37" s="17"/>
      <c r="G37" s="17"/>
      <c r="H37" s="17"/>
      <c r="I37" s="17"/>
      <c r="J37" s="17"/>
      <c r="K37" s="17"/>
      <c r="L37" s="17"/>
      <c r="M37" s="17"/>
      <c r="N37" s="17"/>
      <c r="O37" s="17"/>
    </row>
  </sheetData>
  <mergeCells count="6">
    <mergeCell ref="C4:C5"/>
    <mergeCell ref="D4:D5"/>
    <mergeCell ref="E4:M4"/>
    <mergeCell ref="E24:M24"/>
    <mergeCell ref="E23:M23"/>
    <mergeCell ref="C17:D17"/>
  </mergeCells>
  <conditionalFormatting sqref="A8:O8 A9:A19 O9:O19 B19 N19 A20:O20">
    <cfRule type="expression" dxfId="12" priority="9">
      <formula>$R$8&lt;&gt;1</formula>
    </cfRule>
  </conditionalFormatting>
  <conditionalFormatting sqref="A32:O32 A33:B33 N33:O33 A34:O34">
    <cfRule type="expression" dxfId="11" priority="1">
      <formula>$R$32&gt;1</formula>
    </cfRule>
  </conditionalFormatting>
  <pageMargins left="0.62992125984251968" right="0.23622047244094491" top="0.35433070866141736" bottom="0.35433070866141736" header="0.31496062992125984" footer="0.31496062992125984"/>
  <pageSetup paperSize="9" scale="4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defaultSize="0" autoFill="0" autoLine="0" autoPict="0">
                <anchor moveWithCells="1">
                  <from>
                    <xdr:col>2</xdr:col>
                    <xdr:colOff>88900</xdr:colOff>
                    <xdr:row>10</xdr:row>
                    <xdr:rowOff>50800</xdr:rowOff>
                  </from>
                  <to>
                    <xdr:col>2</xdr:col>
                    <xdr:colOff>279400</xdr:colOff>
                    <xdr:row>10</xdr:row>
                    <xdr:rowOff>431800</xdr:rowOff>
                  </to>
                </anchor>
              </controlPr>
            </control>
          </mc:Choice>
        </mc:AlternateContent>
        <mc:AlternateContent xmlns:mc="http://schemas.openxmlformats.org/markup-compatibility/2006">
          <mc:Choice Requires="x14">
            <control shapeId="5123" r:id="rId5" name="Check Box 3">
              <controlPr defaultSize="0" autoFill="0" autoLine="0" autoPict="0">
                <anchor moveWithCells="1">
                  <from>
                    <xdr:col>2</xdr:col>
                    <xdr:colOff>88900</xdr:colOff>
                    <xdr:row>11</xdr:row>
                    <xdr:rowOff>50800</xdr:rowOff>
                  </from>
                  <to>
                    <xdr:col>2</xdr:col>
                    <xdr:colOff>279400</xdr:colOff>
                    <xdr:row>11</xdr:row>
                    <xdr:rowOff>431800</xdr:rowOff>
                  </to>
                </anchor>
              </controlPr>
            </control>
          </mc:Choice>
        </mc:AlternateContent>
        <mc:AlternateContent xmlns:mc="http://schemas.openxmlformats.org/markup-compatibility/2006">
          <mc:Choice Requires="x14">
            <control shapeId="5126" r:id="rId6" name="Check Box 6">
              <controlPr defaultSize="0" autoFill="0" autoLine="0" autoPict="0">
                <anchor moveWithCells="1">
                  <from>
                    <xdr:col>2</xdr:col>
                    <xdr:colOff>88900</xdr:colOff>
                    <xdr:row>13</xdr:row>
                    <xdr:rowOff>69850</xdr:rowOff>
                  </from>
                  <to>
                    <xdr:col>2</xdr:col>
                    <xdr:colOff>279400</xdr:colOff>
                    <xdr:row>13</xdr:row>
                    <xdr:rowOff>450850</xdr:rowOff>
                  </to>
                </anchor>
              </controlPr>
            </control>
          </mc:Choice>
        </mc:AlternateContent>
        <mc:AlternateContent xmlns:mc="http://schemas.openxmlformats.org/markup-compatibility/2006">
          <mc:Choice Requires="x14">
            <control shapeId="5127" r:id="rId7" name="Check Box 7">
              <controlPr defaultSize="0" autoFill="0" autoLine="0" autoPict="0">
                <anchor moveWithCells="1">
                  <from>
                    <xdr:col>2</xdr:col>
                    <xdr:colOff>88900</xdr:colOff>
                    <xdr:row>14</xdr:row>
                    <xdr:rowOff>69850</xdr:rowOff>
                  </from>
                  <to>
                    <xdr:col>2</xdr:col>
                    <xdr:colOff>279400</xdr:colOff>
                    <xdr:row>14</xdr:row>
                    <xdr:rowOff>450850</xdr:rowOff>
                  </to>
                </anchor>
              </controlPr>
            </control>
          </mc:Choice>
        </mc:AlternateContent>
        <mc:AlternateContent xmlns:mc="http://schemas.openxmlformats.org/markup-compatibility/2006">
          <mc:Choice Requires="x14">
            <control shapeId="5129" r:id="rId8" name="Check Box 9">
              <controlPr defaultSize="0" autoFill="0" autoLine="0" autoPict="0">
                <anchor moveWithCells="1">
                  <from>
                    <xdr:col>3</xdr:col>
                    <xdr:colOff>3765550</xdr:colOff>
                    <xdr:row>6</xdr:row>
                    <xdr:rowOff>88900</xdr:rowOff>
                  </from>
                  <to>
                    <xdr:col>4</xdr:col>
                    <xdr:colOff>50800</xdr:colOff>
                    <xdr:row>8</xdr:row>
                    <xdr:rowOff>12700</xdr:rowOff>
                  </to>
                </anchor>
              </controlPr>
            </control>
          </mc:Choice>
        </mc:AlternateContent>
        <mc:AlternateContent xmlns:mc="http://schemas.openxmlformats.org/markup-compatibility/2006">
          <mc:Choice Requires="x14">
            <control shapeId="5125" r:id="rId9" name="Check Box 5">
              <controlPr defaultSize="0" autoFill="0" autoLine="0" autoPict="0">
                <anchor moveWithCells="1">
                  <from>
                    <xdr:col>2</xdr:col>
                    <xdr:colOff>88900</xdr:colOff>
                    <xdr:row>12</xdr:row>
                    <xdr:rowOff>69850</xdr:rowOff>
                  </from>
                  <to>
                    <xdr:col>2</xdr:col>
                    <xdr:colOff>279400</xdr:colOff>
                    <xdr:row>12</xdr:row>
                    <xdr:rowOff>450850</xdr:rowOff>
                  </to>
                </anchor>
              </controlPr>
            </control>
          </mc:Choice>
        </mc:AlternateContent>
        <mc:AlternateContent xmlns:mc="http://schemas.openxmlformats.org/markup-compatibility/2006">
          <mc:Choice Requires="x14">
            <control shapeId="5130" r:id="rId10" name="Check Box 10">
              <controlPr defaultSize="0" autoFill="0" autoLine="0" autoPict="0">
                <anchor moveWithCells="1">
                  <from>
                    <xdr:col>11</xdr:col>
                    <xdr:colOff>533400</xdr:colOff>
                    <xdr:row>6</xdr:row>
                    <xdr:rowOff>88900</xdr:rowOff>
                  </from>
                  <to>
                    <xdr:col>12</xdr:col>
                    <xdr:colOff>76200</xdr:colOff>
                    <xdr:row>8</xdr:row>
                    <xdr:rowOff>12700</xdr:rowOff>
                  </to>
                </anchor>
              </controlPr>
            </control>
          </mc:Choice>
        </mc:AlternateContent>
        <mc:AlternateContent xmlns:mc="http://schemas.openxmlformats.org/markup-compatibility/2006">
          <mc:Choice Requires="x14">
            <control shapeId="5136" r:id="rId11" name="Check Box 16">
              <controlPr defaultSize="0" autoFill="0" autoLine="0" autoPict="0">
                <anchor moveWithCells="1">
                  <from>
                    <xdr:col>3</xdr:col>
                    <xdr:colOff>3765550</xdr:colOff>
                    <xdr:row>30</xdr:row>
                    <xdr:rowOff>114300</xdr:rowOff>
                  </from>
                  <to>
                    <xdr:col>4</xdr:col>
                    <xdr:colOff>50800</xdr:colOff>
                    <xdr:row>32</xdr:row>
                    <xdr:rowOff>12700</xdr:rowOff>
                  </to>
                </anchor>
              </controlPr>
            </control>
          </mc:Choice>
        </mc:AlternateContent>
        <mc:AlternateContent xmlns:mc="http://schemas.openxmlformats.org/markup-compatibility/2006">
          <mc:Choice Requires="x14">
            <control shapeId="5137" r:id="rId12" name="Check Box 17">
              <controlPr defaultSize="0" autoFill="0" autoLine="0" autoPict="0">
                <anchor moveWithCells="1">
                  <from>
                    <xdr:col>11</xdr:col>
                    <xdr:colOff>533400</xdr:colOff>
                    <xdr:row>30</xdr:row>
                    <xdr:rowOff>114300</xdr:rowOff>
                  </from>
                  <to>
                    <xdr:col>12</xdr:col>
                    <xdr:colOff>76200</xdr:colOff>
                    <xdr:row>32</xdr:row>
                    <xdr:rowOff>12700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X36"/>
  <sheetViews>
    <sheetView showGridLines="0" showRowColHeaders="0" zoomScaleNormal="100" workbookViewId="0">
      <selection activeCell="AA11" sqref="AA11"/>
    </sheetView>
  </sheetViews>
  <sheetFormatPr defaultColWidth="9.1796875" defaultRowHeight="14.5" x14ac:dyDescent="0.35"/>
  <cols>
    <col min="1" max="2" width="1.26953125" customWidth="1"/>
    <col min="3" max="3" width="27" customWidth="1"/>
    <col min="4" max="4" width="59.453125" customWidth="1"/>
    <col min="5" max="13" width="10.54296875" customWidth="1"/>
    <col min="14" max="15" width="1.26953125" customWidth="1"/>
    <col min="16" max="16" width="11" customWidth="1"/>
    <col min="17" max="17" width="8.81640625" hidden="1" customWidth="1"/>
    <col min="18" max="18" width="10.81640625" hidden="1" customWidth="1"/>
    <col min="19" max="19" width="10.26953125" hidden="1" customWidth="1"/>
    <col min="20" max="20" width="12" hidden="1" customWidth="1"/>
    <col min="21" max="21" width="8.7265625" hidden="1" customWidth="1"/>
    <col min="22" max="22" width="12.81640625" hidden="1" customWidth="1"/>
    <col min="23" max="23" width="12.1796875" hidden="1" customWidth="1"/>
    <col min="24" max="24" width="20.453125" hidden="1" customWidth="1"/>
    <col min="25" max="25" width="9.1796875" customWidth="1"/>
  </cols>
  <sheetData>
    <row r="2" spans="1:24" ht="85.5" customHeight="1" x14ac:dyDescent="0.25"/>
    <row r="3" spans="1:24" ht="29" thickBot="1" x14ac:dyDescent="0.7">
      <c r="C3" s="35" t="s">
        <v>51</v>
      </c>
      <c r="D3" s="35"/>
      <c r="E3" s="35"/>
      <c r="F3" s="36" t="s">
        <v>77</v>
      </c>
      <c r="G3" s="35"/>
      <c r="H3" s="35"/>
      <c r="I3" s="35"/>
      <c r="J3" s="35"/>
      <c r="K3" s="35"/>
      <c r="L3" s="35"/>
      <c r="M3" s="35"/>
    </row>
    <row r="4" spans="1:24" ht="26.25" customHeight="1" thickTop="1" thickBot="1" x14ac:dyDescent="0.4">
      <c r="C4" s="81" t="s">
        <v>3</v>
      </c>
      <c r="D4" s="83" t="s">
        <v>0</v>
      </c>
      <c r="E4" s="101" t="s">
        <v>92</v>
      </c>
      <c r="F4" s="101"/>
      <c r="G4" s="101"/>
      <c r="H4" s="101"/>
      <c r="I4" s="101"/>
      <c r="J4" s="101"/>
      <c r="K4" s="101"/>
      <c r="L4" s="101"/>
      <c r="M4" s="102"/>
    </row>
    <row r="5" spans="1:24" ht="21.75" customHeight="1" thickTop="1" thickBot="1" x14ac:dyDescent="0.4">
      <c r="C5" s="82"/>
      <c r="D5" s="84"/>
      <c r="E5" s="1" t="s">
        <v>1</v>
      </c>
      <c r="F5" s="1" t="s">
        <v>39</v>
      </c>
      <c r="G5" s="2" t="s">
        <v>40</v>
      </c>
      <c r="H5" s="1" t="s">
        <v>41</v>
      </c>
      <c r="I5" s="2" t="s">
        <v>42</v>
      </c>
      <c r="J5" s="1" t="s">
        <v>43</v>
      </c>
      <c r="K5" s="1" t="s">
        <v>44</v>
      </c>
      <c r="L5" s="1" t="s">
        <v>38</v>
      </c>
      <c r="M5" s="3" t="s">
        <v>37</v>
      </c>
    </row>
    <row r="6" spans="1:24" ht="9.75" customHeight="1" thickTop="1" x14ac:dyDescent="0.25">
      <c r="C6" s="13"/>
    </row>
    <row r="7" spans="1:24" ht="9.75" customHeight="1" x14ac:dyDescent="0.25">
      <c r="C7" s="13"/>
    </row>
    <row r="8" spans="1:24" x14ac:dyDescent="0.35">
      <c r="A8" s="19"/>
      <c r="B8" s="19"/>
      <c r="C8" s="20" t="s">
        <v>34</v>
      </c>
      <c r="D8" s="19"/>
      <c r="E8" s="30" t="s">
        <v>46</v>
      </c>
      <c r="F8" s="30"/>
      <c r="G8" s="19"/>
      <c r="H8" s="19"/>
      <c r="I8" s="19"/>
      <c r="J8" s="19"/>
      <c r="K8" s="19"/>
      <c r="L8" s="19"/>
      <c r="M8" s="30" t="s">
        <v>91</v>
      </c>
      <c r="N8" s="19"/>
      <c r="O8" s="19"/>
      <c r="Q8" s="48" t="b">
        <v>0</v>
      </c>
      <c r="R8" s="40">
        <f>IF(Q8,IF(U8,1.6,1.35),IF(U8,1.1,1))</f>
        <v>1</v>
      </c>
      <c r="S8">
        <v>0</v>
      </c>
      <c r="T8">
        <v>0</v>
      </c>
      <c r="U8" t="b">
        <v>0</v>
      </c>
    </row>
    <row r="9" spans="1:24" ht="9.75" customHeight="1" thickBot="1" x14ac:dyDescent="0.3">
      <c r="A9" s="19"/>
      <c r="B9" s="49"/>
      <c r="C9" s="50"/>
      <c r="D9" s="49"/>
      <c r="E9" s="51"/>
      <c r="F9" s="51"/>
      <c r="G9" s="49"/>
      <c r="H9" s="49"/>
      <c r="I9" s="49"/>
      <c r="J9" s="49"/>
      <c r="K9" s="49"/>
      <c r="L9" s="49"/>
      <c r="M9" s="51"/>
      <c r="N9" s="49"/>
      <c r="O9" s="19"/>
      <c r="Q9" s="48"/>
      <c r="R9" s="40"/>
    </row>
    <row r="10" spans="1:24" ht="40.5" customHeight="1" thickTop="1" thickBot="1" x14ac:dyDescent="0.4">
      <c r="A10" s="19"/>
      <c r="B10" s="49"/>
      <c r="C10" s="28" t="str">
        <f>IF($U$8,IF($Q$8,"DL80C.C.UADS.x.36M247","DL80C.C.UADS.x.12M247"),IF($Q$8,"DL80C.C.UADS.x.36M","DL80C.C.UADS.x.z"))</f>
        <v>DL80C.C.UADS.x.z</v>
      </c>
      <c r="D10" s="24" t="s">
        <v>52</v>
      </c>
      <c r="E10" s="25">
        <f>$R$8*10000</f>
        <v>10000</v>
      </c>
      <c r="F10" s="25">
        <f>$R$8*9800</f>
        <v>9800</v>
      </c>
      <c r="G10" s="25">
        <f>$R$8*9380</f>
        <v>9380</v>
      </c>
      <c r="H10" s="25">
        <f>$R$8*9000</f>
        <v>9000</v>
      </c>
      <c r="I10" s="25">
        <f>$R$8*8750</f>
        <v>8750</v>
      </c>
      <c r="J10" s="25">
        <f>$R$8*7130</f>
        <v>7130</v>
      </c>
      <c r="K10" s="25">
        <f>$R$8*5750</f>
        <v>5750</v>
      </c>
      <c r="L10" s="25">
        <f>$R$8*5630</f>
        <v>5630</v>
      </c>
      <c r="M10" s="25" t="s">
        <v>2</v>
      </c>
      <c r="N10" s="49"/>
      <c r="O10" s="19"/>
      <c r="Q10" s="48"/>
      <c r="S10">
        <v>1</v>
      </c>
      <c r="T10">
        <v>0.6</v>
      </c>
    </row>
    <row r="11" spans="1:24" ht="40.5" customHeight="1" thickTop="1" thickBot="1" x14ac:dyDescent="0.4">
      <c r="A11" s="19"/>
      <c r="B11" s="49"/>
      <c r="C11" s="29" t="str">
        <f>IF($U$8,IF($Q$8,"DL80C.C.FW.x.36M247","DL80C.C.FW.x.12M247"),IF($Q$8,"DL80C.C.FW.x.36M","DL80C.C.FW.x.z"))</f>
        <v>DL80C.C.FW.x.z</v>
      </c>
      <c r="D11" s="22" t="s">
        <v>104</v>
      </c>
      <c r="E11" s="23">
        <f>$R$8*2100</f>
        <v>2100</v>
      </c>
      <c r="F11" s="23">
        <f>$R$8*2000</f>
        <v>2000</v>
      </c>
      <c r="G11" s="23">
        <f>$R$8*1950</f>
        <v>1950</v>
      </c>
      <c r="H11" s="23">
        <f>$R$8*1800</f>
        <v>1800</v>
      </c>
      <c r="I11" s="23">
        <f>$R$8*1700</f>
        <v>1700</v>
      </c>
      <c r="J11" s="23">
        <f>$R$8*1500</f>
        <v>1500</v>
      </c>
      <c r="K11" s="23">
        <f>$R$8*1200</f>
        <v>1200</v>
      </c>
      <c r="L11" s="23" t="s">
        <v>2</v>
      </c>
      <c r="M11" s="23" t="s">
        <v>2</v>
      </c>
      <c r="N11" s="49"/>
      <c r="O11" s="19"/>
      <c r="Q11" s="48" t="b">
        <v>0</v>
      </c>
      <c r="R11">
        <f>IF(Q11,1,0)</f>
        <v>0</v>
      </c>
      <c r="S11">
        <v>2</v>
      </c>
      <c r="T11">
        <v>0.54</v>
      </c>
      <c r="U11" t="s">
        <v>81</v>
      </c>
      <c r="V11" t="str">
        <f>IF($Q11,U11,"")</f>
        <v/>
      </c>
      <c r="W11" t="s">
        <v>86</v>
      </c>
      <c r="X11" t="str">
        <f>IF($Q11,W11,"")</f>
        <v/>
      </c>
    </row>
    <row r="12" spans="1:24" ht="40.5" customHeight="1" thickTop="1" thickBot="1" x14ac:dyDescent="0.4">
      <c r="A12" s="19"/>
      <c r="B12" s="49"/>
      <c r="C12" s="16" t="str">
        <f>IF($U$8,IF($Q$8,"DL80C.C.IPS.x.36M247","DL80C.C.IPS.x.12M247"),IF($Q$8,"DL80C.C.IPS.x.36M","DL80C.C.IPS.x.z"))</f>
        <v>DL80C.C.IPS.x.z</v>
      </c>
      <c r="D12" s="7" t="s">
        <v>105</v>
      </c>
      <c r="E12" s="5">
        <f>$R$8*7130</f>
        <v>7130</v>
      </c>
      <c r="F12" s="5">
        <f>$R$8*6130</f>
        <v>6130</v>
      </c>
      <c r="G12" s="5">
        <f>$R$8*5750</f>
        <v>5750</v>
      </c>
      <c r="H12" s="5">
        <f>$R$8*5250</f>
        <v>5250</v>
      </c>
      <c r="I12" s="5">
        <f>$R$8*5130</f>
        <v>5130</v>
      </c>
      <c r="J12" s="5">
        <f>$R$8*4500</f>
        <v>4500</v>
      </c>
      <c r="K12" s="5">
        <f>$R$8*4000</f>
        <v>4000</v>
      </c>
      <c r="L12" s="5">
        <f>$R$8*3750</f>
        <v>3750</v>
      </c>
      <c r="M12" s="5" t="s">
        <v>2</v>
      </c>
      <c r="N12" s="49"/>
      <c r="O12" s="19"/>
      <c r="Q12" s="48" t="b">
        <v>0</v>
      </c>
      <c r="R12">
        <f t="shared" ref="R12:R15" si="0">IF(Q12,1,0)</f>
        <v>0</v>
      </c>
      <c r="S12">
        <v>3</v>
      </c>
      <c r="T12">
        <v>0.5</v>
      </c>
      <c r="U12" t="s">
        <v>82</v>
      </c>
      <c r="V12" t="str">
        <f t="shared" ref="V12:X15" si="1">IF($Q12,U12,"")</f>
        <v/>
      </c>
      <c r="W12" t="s">
        <v>87</v>
      </c>
      <c r="X12" t="str">
        <f t="shared" si="1"/>
        <v/>
      </c>
    </row>
    <row r="13" spans="1:24" ht="40.5" customHeight="1" thickTop="1" thickBot="1" x14ac:dyDescent="0.4">
      <c r="A13" s="19"/>
      <c r="B13" s="49"/>
      <c r="C13" s="16" t="str">
        <f>IF($U$8,IF($Q$8,"DL80C.C.MP.x.36M247","DL80C.C.MP.x.12M247"),IF($Q$8,"DL80C.C.MP.x.36M","DL80C.C.MP.x.z"))</f>
        <v>DL80C.C.MP.x.z</v>
      </c>
      <c r="D13" s="7" t="s">
        <v>106</v>
      </c>
      <c r="E13" s="5">
        <f>$R$8*4130</f>
        <v>4130</v>
      </c>
      <c r="F13" s="5">
        <f>$R$8*3750</f>
        <v>3750</v>
      </c>
      <c r="G13" s="5">
        <f>$R$8*3380</f>
        <v>3380</v>
      </c>
      <c r="H13" s="5">
        <f>$R$8*3000</f>
        <v>3000</v>
      </c>
      <c r="I13" s="5">
        <f>$R$8*2750</f>
        <v>2750</v>
      </c>
      <c r="J13" s="5">
        <f>$R$8*2630</f>
        <v>2630</v>
      </c>
      <c r="K13" s="5">
        <f>$R$8*2500</f>
        <v>2500</v>
      </c>
      <c r="L13" s="5">
        <f>$R$8*2380</f>
        <v>2380</v>
      </c>
      <c r="M13" s="5" t="s">
        <v>2</v>
      </c>
      <c r="N13" s="49"/>
      <c r="O13" s="19"/>
      <c r="Q13" s="48" t="b">
        <v>0</v>
      </c>
      <c r="R13">
        <f t="shared" si="0"/>
        <v>0</v>
      </c>
      <c r="S13">
        <v>4</v>
      </c>
      <c r="T13">
        <v>0.47</v>
      </c>
      <c r="U13" t="s">
        <v>83</v>
      </c>
      <c r="V13" t="str">
        <f t="shared" si="1"/>
        <v/>
      </c>
      <c r="W13" t="s">
        <v>88</v>
      </c>
      <c r="X13" t="str">
        <f t="shared" si="1"/>
        <v/>
      </c>
    </row>
    <row r="14" spans="1:24" ht="40.5" customHeight="1" thickTop="1" thickBot="1" x14ac:dyDescent="0.4">
      <c r="A14" s="19"/>
      <c r="B14" s="49"/>
      <c r="C14" s="15" t="str">
        <f>IF($U$8,IF($Q$8,"DL80C.C.BR.x.36M247","DL80C.C.BR.x.12M247"),IF($Q$8,"DL80C.C.BR.x.36M","DL80C.C.BR.x.z"))</f>
        <v>DL80C.C.BR.x.z</v>
      </c>
      <c r="D14" s="8" t="s">
        <v>107</v>
      </c>
      <c r="E14" s="6">
        <f>$R$8*2500</f>
        <v>2500</v>
      </c>
      <c r="F14" s="6">
        <f>$R$8*2380</f>
        <v>2380</v>
      </c>
      <c r="G14" s="6">
        <f>$R$8*2250</f>
        <v>2250</v>
      </c>
      <c r="H14" s="6">
        <f>$R$8*2190</f>
        <v>2190</v>
      </c>
      <c r="I14" s="6">
        <f>$R$8*2130</f>
        <v>2130</v>
      </c>
      <c r="J14" s="6">
        <f>$R$8*2000</f>
        <v>2000</v>
      </c>
      <c r="K14" s="6">
        <f>$R$8*1880</f>
        <v>1880</v>
      </c>
      <c r="L14" s="6">
        <f>$R$8*1810</f>
        <v>1810</v>
      </c>
      <c r="M14" s="6" t="s">
        <v>2</v>
      </c>
      <c r="N14" s="49"/>
      <c r="O14" s="19"/>
      <c r="Q14" s="48" t="b">
        <v>0</v>
      </c>
      <c r="R14">
        <f t="shared" si="0"/>
        <v>0</v>
      </c>
      <c r="S14">
        <v>5</v>
      </c>
      <c r="T14">
        <v>0.44999999999999996</v>
      </c>
      <c r="U14" t="s">
        <v>84</v>
      </c>
      <c r="V14" t="str">
        <f t="shared" si="1"/>
        <v/>
      </c>
      <c r="W14" t="s">
        <v>89</v>
      </c>
      <c r="X14" t="str">
        <f t="shared" si="1"/>
        <v/>
      </c>
    </row>
    <row r="15" spans="1:24" ht="40.5" customHeight="1" thickTop="1" thickBot="1" x14ac:dyDescent="0.4">
      <c r="A15" s="19"/>
      <c r="B15" s="49"/>
      <c r="C15" s="16" t="str">
        <f>IF($U$8,IF($Q$8,"DL80C.C.ITC.x.36M247","DL80C.C.ITC.x.12M247"),IF($Q$8,"DL80C.C.ITC.x.36M","DL80C.C.ITC.x.z"))</f>
        <v>DL80C.C.ITC.x.z</v>
      </c>
      <c r="D15" s="7" t="s">
        <v>108</v>
      </c>
      <c r="E15" s="5">
        <f>$R$8*3000</f>
        <v>3000</v>
      </c>
      <c r="F15" s="5">
        <f>$R$8*2880</f>
        <v>2880</v>
      </c>
      <c r="G15" s="5">
        <f>$R$8*2750</f>
        <v>2750</v>
      </c>
      <c r="H15" s="5">
        <f>$R$8*2630</f>
        <v>2630</v>
      </c>
      <c r="I15" s="5">
        <f>$R$8*2500</f>
        <v>2500</v>
      </c>
      <c r="J15" s="5">
        <f>$R$8*2380</f>
        <v>2380</v>
      </c>
      <c r="K15" s="5">
        <f>$R$8*2250</f>
        <v>2250</v>
      </c>
      <c r="L15" s="5">
        <f>$R$8*1440</f>
        <v>1440</v>
      </c>
      <c r="M15" s="5" t="s">
        <v>2</v>
      </c>
      <c r="N15" s="49"/>
      <c r="O15" s="19"/>
      <c r="Q15" s="48" t="b">
        <v>0</v>
      </c>
      <c r="R15">
        <f t="shared" si="0"/>
        <v>0</v>
      </c>
      <c r="S15">
        <v>6</v>
      </c>
      <c r="T15">
        <v>0.44999999999999996</v>
      </c>
      <c r="U15" t="s">
        <v>85</v>
      </c>
      <c r="V15" t="str">
        <f t="shared" si="1"/>
        <v/>
      </c>
      <c r="W15" t="s">
        <v>90</v>
      </c>
      <c r="X15" t="str">
        <f t="shared" si="1"/>
        <v/>
      </c>
    </row>
    <row r="16" spans="1:24" ht="31.5" customHeight="1" thickTop="1" thickBot="1" x14ac:dyDescent="0.3">
      <c r="A16" s="19"/>
      <c r="B16" s="49"/>
      <c r="C16" s="44" t="str">
        <f>IF($U$8,IF($Q$8,"DL80C.C.UADS"&amp;V16&amp;".x.36M247","DL80C.C.UADS"&amp;V16&amp;".x.12M247"),IF($Q$8,"DL80C.C.UADS"&amp;V16&amp;".x.36M","DL80C.C.UADS"&amp;V16&amp;".x.z"))</f>
        <v>DL80C.C.UADS.x.z</v>
      </c>
      <c r="D16" s="45" t="str">
        <f>"Dallas Lock 8.0-С (СЗИ НСД, СКН"&amp;X16&amp;").
Право на использование**. Бессрочная лицензия."</f>
        <v>Dallas Lock 8.0-С (СЗИ НСД, СКН).
Право на использование**. Бессрочная лицензия.</v>
      </c>
      <c r="E16" s="56">
        <f>E10+SUMPRODUCT(E11:E15,$R$11:$R$15)</f>
        <v>10000</v>
      </c>
      <c r="F16" s="56">
        <f t="shared" ref="F16:L16" si="2">F10+SUMPRODUCT(F11:F15,$R$11:$R$15)</f>
        <v>9800</v>
      </c>
      <c r="G16" s="56">
        <f t="shared" si="2"/>
        <v>9380</v>
      </c>
      <c r="H16" s="56">
        <f t="shared" si="2"/>
        <v>9000</v>
      </c>
      <c r="I16" s="56">
        <f t="shared" si="2"/>
        <v>8750</v>
      </c>
      <c r="J16" s="56">
        <f t="shared" si="2"/>
        <v>7130</v>
      </c>
      <c r="K16" s="56">
        <f t="shared" si="2"/>
        <v>5750</v>
      </c>
      <c r="L16" s="56">
        <f t="shared" si="2"/>
        <v>5630</v>
      </c>
      <c r="M16" s="46" t="s">
        <v>2</v>
      </c>
      <c r="N16" s="49"/>
      <c r="O16" s="19"/>
      <c r="V16" t="str">
        <f>IF(CONCATENATE(V11,V12,V13,V14,V15)&lt;&gt;"","-"&amp;LEFT(CONCATENATE(V11,V12,V13,V14,V15),LEN(CONCATENATE(V11,V12,V13,V14,V15))-1),"")</f>
        <v/>
      </c>
      <c r="X16" t="str">
        <f>IF(CONCATENATE(X11,X12,X13,X14,X15)&lt;&gt;"",", "&amp;LEFT(CONCATENATE(X11,X12,X13,X14,X15),LEN(CONCATENATE(X11,X12,X13,X14,X15))-2),"")</f>
        <v/>
      </c>
    </row>
    <row r="17" spans="1:21" ht="12" hidden="1" customHeight="1" thickTop="1" thickBot="1" x14ac:dyDescent="0.3">
      <c r="A17" s="19"/>
      <c r="B17" s="49"/>
      <c r="C17" s="105"/>
      <c r="D17" s="106"/>
      <c r="E17" s="47"/>
      <c r="F17" s="47"/>
      <c r="G17" s="47"/>
      <c r="H17" s="47"/>
      <c r="I17" s="47"/>
      <c r="J17" s="47"/>
      <c r="K17" s="47"/>
      <c r="L17" s="47"/>
      <c r="M17" s="46"/>
      <c r="N17" s="49"/>
      <c r="O17" s="19"/>
    </row>
    <row r="18" spans="1:21" ht="9.75" customHeight="1" thickTop="1" thickBot="1" x14ac:dyDescent="0.3">
      <c r="A18" s="19"/>
      <c r="B18" s="49"/>
      <c r="C18" s="50"/>
      <c r="D18" s="49"/>
      <c r="E18" s="51"/>
      <c r="F18" s="51"/>
      <c r="G18" s="49"/>
      <c r="H18" s="49"/>
      <c r="I18" s="49"/>
      <c r="J18" s="49"/>
      <c r="K18" s="49"/>
      <c r="L18" s="49"/>
      <c r="M18" s="51"/>
      <c r="N18" s="49"/>
      <c r="O18" s="19"/>
      <c r="Q18" s="48"/>
      <c r="R18" s="40"/>
    </row>
    <row r="19" spans="1:21" ht="40.5" customHeight="1" thickTop="1" thickBot="1" x14ac:dyDescent="0.4">
      <c r="A19" s="19"/>
      <c r="B19" s="19"/>
      <c r="C19" s="27" t="str">
        <f>IF($U$8,IF($Q$8,"DL80.T.х.36M247","DL80.T.х.12M247"),IF($Q$8,"DL80.T.х.36M","DL80.T.х.z"))</f>
        <v>DL80.T.х.z</v>
      </c>
      <c r="D19" s="8" t="s">
        <v>109</v>
      </c>
      <c r="E19" s="6">
        <f>$R$8*2800</f>
        <v>2800</v>
      </c>
      <c r="F19" s="6">
        <f>$R$8*2500</f>
        <v>2500</v>
      </c>
      <c r="G19" s="6">
        <f>$R$8*2200</f>
        <v>2200</v>
      </c>
      <c r="H19" s="6">
        <f>$R$8*1900</f>
        <v>1900</v>
      </c>
      <c r="I19" s="6">
        <f>$R$8*1700</f>
        <v>1700</v>
      </c>
      <c r="J19" s="6">
        <f>$R$8*1600</f>
        <v>1600</v>
      </c>
      <c r="K19" s="6">
        <f>$R$8*1500</f>
        <v>1500</v>
      </c>
      <c r="L19" s="6" t="s">
        <v>2</v>
      </c>
      <c r="M19" s="6" t="s">
        <v>2</v>
      </c>
      <c r="N19" s="19"/>
      <c r="O19" s="19"/>
    </row>
    <row r="20" spans="1:21" ht="6.75" customHeight="1" thickTop="1" x14ac:dyDescent="0.25">
      <c r="A20" s="19"/>
      <c r="B20" s="19"/>
      <c r="C20" s="21"/>
      <c r="D20" s="19"/>
      <c r="E20" s="19"/>
      <c r="F20" s="19"/>
      <c r="G20" s="19"/>
      <c r="H20" s="19"/>
      <c r="I20" s="19"/>
      <c r="J20" s="19"/>
      <c r="K20" s="19"/>
      <c r="L20" s="19"/>
      <c r="M20" s="19"/>
      <c r="N20" s="19"/>
      <c r="O20" s="19"/>
    </row>
    <row r="21" spans="1:21" ht="9.75" customHeight="1" x14ac:dyDescent="0.25">
      <c r="C21" s="13"/>
    </row>
    <row r="22" spans="1:21" ht="15" thickBot="1" x14ac:dyDescent="0.4">
      <c r="A22" s="19"/>
      <c r="B22" s="19"/>
      <c r="C22" s="20" t="s">
        <v>35</v>
      </c>
      <c r="D22" s="19"/>
      <c r="E22" s="19"/>
      <c r="F22" s="19"/>
      <c r="G22" s="19"/>
      <c r="H22" s="19"/>
      <c r="I22" s="19"/>
      <c r="J22" s="19"/>
      <c r="K22" s="19"/>
      <c r="L22" s="19"/>
      <c r="M22" s="19"/>
      <c r="N22" s="19"/>
      <c r="O22" s="19"/>
    </row>
    <row r="23" spans="1:21" ht="40.5" customHeight="1" thickTop="1" thickBot="1" x14ac:dyDescent="0.4">
      <c r="A23" s="19"/>
      <c r="B23" s="19"/>
      <c r="C23" s="27" t="s">
        <v>6</v>
      </c>
      <c r="D23" s="8" t="s">
        <v>53</v>
      </c>
      <c r="E23" s="95">
        <v>500</v>
      </c>
      <c r="F23" s="96"/>
      <c r="G23" s="96"/>
      <c r="H23" s="96"/>
      <c r="I23" s="96"/>
      <c r="J23" s="96"/>
      <c r="K23" s="96"/>
      <c r="L23" s="96"/>
      <c r="M23" s="97"/>
      <c r="N23" s="19"/>
      <c r="O23" s="19"/>
    </row>
    <row r="24" spans="1:21" ht="40.5" customHeight="1" thickTop="1" thickBot="1" x14ac:dyDescent="0.4">
      <c r="A24" s="19"/>
      <c r="B24" s="19"/>
      <c r="C24" s="14" t="s">
        <v>7</v>
      </c>
      <c r="D24" s="7" t="s">
        <v>76</v>
      </c>
      <c r="E24" s="98">
        <v>5000</v>
      </c>
      <c r="F24" s="99"/>
      <c r="G24" s="99"/>
      <c r="H24" s="99"/>
      <c r="I24" s="99"/>
      <c r="J24" s="99"/>
      <c r="K24" s="99"/>
      <c r="L24" s="99"/>
      <c r="M24" s="100"/>
      <c r="N24" s="19"/>
      <c r="O24" s="19"/>
    </row>
    <row r="25" spans="1:21" ht="6.75" customHeight="1" thickTop="1" x14ac:dyDescent="0.25">
      <c r="A25" s="19"/>
      <c r="B25" s="19"/>
      <c r="C25" s="21"/>
      <c r="D25" s="19"/>
      <c r="E25" s="19"/>
      <c r="F25" s="19"/>
      <c r="G25" s="19"/>
      <c r="H25" s="19"/>
      <c r="I25" s="19"/>
      <c r="J25" s="19"/>
      <c r="K25" s="19"/>
      <c r="L25" s="19"/>
      <c r="M25" s="19"/>
      <c r="N25" s="19"/>
      <c r="O25" s="19"/>
    </row>
    <row r="26" spans="1:21" ht="9.75" customHeight="1" x14ac:dyDescent="0.25">
      <c r="C26" s="13"/>
    </row>
    <row r="27" spans="1:21" ht="15" thickBot="1" x14ac:dyDescent="0.4">
      <c r="A27" s="19"/>
      <c r="B27" s="19"/>
      <c r="C27" s="20" t="s">
        <v>36</v>
      </c>
      <c r="D27" s="19"/>
      <c r="E27" s="19"/>
      <c r="F27" s="19"/>
      <c r="G27" s="19"/>
      <c r="H27" s="19"/>
      <c r="I27" s="19"/>
      <c r="J27" s="19"/>
      <c r="K27" s="19"/>
      <c r="L27" s="19"/>
      <c r="M27" s="19"/>
      <c r="N27" s="19"/>
      <c r="O27" s="19"/>
    </row>
    <row r="28" spans="1:21" ht="40.5" customHeight="1" thickTop="1" thickBot="1" x14ac:dyDescent="0.4">
      <c r="A28" s="19"/>
      <c r="B28" s="19"/>
      <c r="C28" s="14" t="s">
        <v>136</v>
      </c>
      <c r="D28" s="7" t="s">
        <v>139</v>
      </c>
      <c r="E28" s="5">
        <v>5866</v>
      </c>
      <c r="F28" s="5">
        <v>5866</v>
      </c>
      <c r="G28" s="5">
        <v>5866</v>
      </c>
      <c r="H28" s="5">
        <v>5866</v>
      </c>
      <c r="I28" s="5">
        <v>5866</v>
      </c>
      <c r="J28" s="5">
        <v>5866</v>
      </c>
      <c r="K28" s="5" t="s">
        <v>2</v>
      </c>
      <c r="L28" s="5" t="s">
        <v>2</v>
      </c>
      <c r="M28" s="5" t="s">
        <v>2</v>
      </c>
      <c r="N28" s="57"/>
      <c r="O28" s="19"/>
    </row>
    <row r="29" spans="1:21" ht="40.5" customHeight="1" thickTop="1" thickBot="1" x14ac:dyDescent="0.4">
      <c r="A29" s="19"/>
      <c r="B29" s="19"/>
      <c r="C29" s="33" t="s">
        <v>137</v>
      </c>
      <c r="D29" s="54" t="s">
        <v>138</v>
      </c>
      <c r="E29" s="10">
        <v>6970</v>
      </c>
      <c r="F29" s="10">
        <v>6970</v>
      </c>
      <c r="G29" s="10">
        <v>6970</v>
      </c>
      <c r="H29" s="10">
        <v>6970</v>
      </c>
      <c r="I29" s="10">
        <v>6970</v>
      </c>
      <c r="J29" s="10">
        <v>6970</v>
      </c>
      <c r="K29" s="10" t="s">
        <v>2</v>
      </c>
      <c r="L29" s="10" t="s">
        <v>2</v>
      </c>
      <c r="M29" s="10" t="s">
        <v>2</v>
      </c>
      <c r="N29" s="57"/>
      <c r="O29" s="19"/>
    </row>
    <row r="30" spans="1:21" ht="6.75" customHeight="1" thickTop="1" x14ac:dyDescent="0.25">
      <c r="A30" s="19"/>
      <c r="B30" s="19"/>
      <c r="C30" s="58"/>
      <c r="D30" s="59"/>
      <c r="E30" s="60"/>
      <c r="F30" s="60"/>
      <c r="G30" s="60"/>
      <c r="H30" s="60"/>
      <c r="I30" s="60"/>
      <c r="J30" s="60"/>
      <c r="K30" s="60"/>
      <c r="L30" s="60"/>
      <c r="M30" s="60"/>
      <c r="N30" s="57"/>
      <c r="O30" s="19"/>
    </row>
    <row r="31" spans="1:21" ht="12" customHeight="1" x14ac:dyDescent="0.25">
      <c r="C31" s="13"/>
    </row>
    <row r="32" spans="1:21" ht="15" thickBot="1" x14ac:dyDescent="0.4">
      <c r="A32" s="19"/>
      <c r="B32" s="19"/>
      <c r="C32" s="20" t="s">
        <v>151</v>
      </c>
      <c r="D32" s="19"/>
      <c r="E32" s="30" t="s">
        <v>46</v>
      </c>
      <c r="F32" s="30"/>
      <c r="G32" s="19"/>
      <c r="H32" s="19"/>
      <c r="I32" s="19"/>
      <c r="J32" s="19"/>
      <c r="K32" s="19"/>
      <c r="L32" s="19"/>
      <c r="M32" s="30" t="s">
        <v>91</v>
      </c>
      <c r="N32" s="19"/>
      <c r="O32" s="19"/>
      <c r="Q32" s="48" t="b">
        <v>0</v>
      </c>
      <c r="R32" s="40">
        <f>IF(Q32,IF(U32,1.6,1.35),IF(U32,1.1,1))</f>
        <v>1</v>
      </c>
      <c r="S32">
        <v>0</v>
      </c>
      <c r="T32">
        <v>0</v>
      </c>
      <c r="U32" t="b">
        <v>0</v>
      </c>
    </row>
    <row r="33" spans="1:15" ht="40.5" customHeight="1" thickTop="1" thickBot="1" x14ac:dyDescent="0.4">
      <c r="A33" s="19"/>
      <c r="B33" s="19"/>
      <c r="C33" s="14" t="str">
        <f>IF($U$32,IF($Q$32,"DLMC.S.N3.x.36M247","DLMC.S.N3.x.12M247"),IF($Q$32,"DLMC.S.N3.x.36M","DLMC.S.N3.x.z"))</f>
        <v>DLMC.S.N3.x.z</v>
      </c>
      <c r="D33" s="7" t="s">
        <v>111</v>
      </c>
      <c r="E33" s="5">
        <f>$R$32*20000</f>
        <v>20000</v>
      </c>
      <c r="F33" s="5">
        <f>$R$32*30000</f>
        <v>30000</v>
      </c>
      <c r="G33" s="5">
        <f>$R$32*70000</f>
        <v>70000</v>
      </c>
      <c r="H33" s="5">
        <f>$R$32*120000</f>
        <v>120000</v>
      </c>
      <c r="I33" s="5">
        <f>$R$32*200000</f>
        <v>200000</v>
      </c>
      <c r="J33" s="5">
        <f>$R$32*290000</f>
        <v>290000</v>
      </c>
      <c r="K33" s="5">
        <f>$R$32*380000</f>
        <v>380000</v>
      </c>
      <c r="L33" s="5">
        <f>$R$32*450000</f>
        <v>450000</v>
      </c>
      <c r="M33" s="5">
        <f>$R$32*900000</f>
        <v>900000</v>
      </c>
      <c r="N33" s="19"/>
      <c r="O33" s="19"/>
    </row>
    <row r="34" spans="1:15" ht="15.75" customHeight="1" thickTop="1" x14ac:dyDescent="0.25">
      <c r="A34" s="19"/>
      <c r="B34" s="19"/>
      <c r="C34" s="21"/>
      <c r="D34" s="19"/>
      <c r="E34" s="19"/>
      <c r="F34" s="19"/>
      <c r="G34" s="19"/>
      <c r="H34" s="19"/>
      <c r="I34" s="19"/>
      <c r="J34" s="19"/>
      <c r="K34" s="19"/>
      <c r="L34" s="19"/>
      <c r="M34" s="19"/>
      <c r="N34" s="19"/>
      <c r="O34" s="19"/>
    </row>
    <row r="35" spans="1:15" ht="57.75" customHeight="1" x14ac:dyDescent="0.25">
      <c r="C35" s="13"/>
    </row>
    <row r="36" spans="1:15" x14ac:dyDescent="0.35">
      <c r="A36" s="17"/>
      <c r="B36" s="17"/>
      <c r="C36" s="18" t="s">
        <v>45</v>
      </c>
      <c r="D36" s="17"/>
      <c r="E36" s="17"/>
      <c r="F36" s="17"/>
      <c r="G36" s="17"/>
      <c r="H36" s="17"/>
      <c r="I36" s="17"/>
      <c r="J36" s="17"/>
      <c r="K36" s="17"/>
      <c r="L36" s="17"/>
      <c r="M36" s="17"/>
      <c r="N36" s="17"/>
      <c r="O36" s="17"/>
    </row>
  </sheetData>
  <mergeCells count="6">
    <mergeCell ref="E23:M23"/>
    <mergeCell ref="E24:M24"/>
    <mergeCell ref="C4:C5"/>
    <mergeCell ref="D4:D5"/>
    <mergeCell ref="E4:M4"/>
    <mergeCell ref="C17:D17"/>
  </mergeCells>
  <conditionalFormatting sqref="A8:A20 O8:O20 N19:N20">
    <cfRule type="expression" dxfId="10" priority="5">
      <formula>$R$8&lt;&gt;1</formula>
    </cfRule>
  </conditionalFormatting>
  <conditionalFormatting sqref="A32:O32 N33:O33 A33:B34 C34:O34">
    <cfRule type="expression" dxfId="9" priority="1">
      <formula>$R$32&gt;1</formula>
    </cfRule>
  </conditionalFormatting>
  <conditionalFormatting sqref="B19:B20">
    <cfRule type="expression" dxfId="8" priority="4">
      <formula>$R$8&lt;&gt;1</formula>
    </cfRule>
  </conditionalFormatting>
  <conditionalFormatting sqref="B8:N8">
    <cfRule type="expression" dxfId="7" priority="3">
      <formula>$R$8&lt;&gt;1</formula>
    </cfRule>
  </conditionalFormatting>
  <conditionalFormatting sqref="C20:M20">
    <cfRule type="expression" dxfId="6" priority="7">
      <formula>$R$8&lt;&gt;1</formula>
    </cfRule>
  </conditionalFormatting>
  <pageMargins left="0.62992125984251968" right="0.23622047244094491" top="0.35433070866141736" bottom="0.35433070866141736" header="0.31496062992125984" footer="0.31496062992125984"/>
  <pageSetup paperSize="9" scale="46" orientation="portrait" r:id="rId1"/>
  <ignoredErrors>
    <ignoredError sqref="R8"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2</xdr:col>
                    <xdr:colOff>88900</xdr:colOff>
                    <xdr:row>10</xdr:row>
                    <xdr:rowOff>50800</xdr:rowOff>
                  </from>
                  <to>
                    <xdr:col>2</xdr:col>
                    <xdr:colOff>279400</xdr:colOff>
                    <xdr:row>10</xdr:row>
                    <xdr:rowOff>431800</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2</xdr:col>
                    <xdr:colOff>88900</xdr:colOff>
                    <xdr:row>11</xdr:row>
                    <xdr:rowOff>50800</xdr:rowOff>
                  </from>
                  <to>
                    <xdr:col>2</xdr:col>
                    <xdr:colOff>279400</xdr:colOff>
                    <xdr:row>11</xdr:row>
                    <xdr:rowOff>431800</xdr:rowOff>
                  </to>
                </anchor>
              </controlPr>
            </control>
          </mc:Choice>
        </mc:AlternateContent>
        <mc:AlternateContent xmlns:mc="http://schemas.openxmlformats.org/markup-compatibility/2006">
          <mc:Choice Requires="x14">
            <control shapeId="11267" r:id="rId6" name="Check Box 3">
              <controlPr defaultSize="0" autoFill="0" autoLine="0" autoPict="0">
                <anchor moveWithCells="1">
                  <from>
                    <xdr:col>2</xdr:col>
                    <xdr:colOff>88900</xdr:colOff>
                    <xdr:row>13</xdr:row>
                    <xdr:rowOff>69850</xdr:rowOff>
                  </from>
                  <to>
                    <xdr:col>2</xdr:col>
                    <xdr:colOff>279400</xdr:colOff>
                    <xdr:row>13</xdr:row>
                    <xdr:rowOff>450850</xdr:rowOff>
                  </to>
                </anchor>
              </controlPr>
            </control>
          </mc:Choice>
        </mc:AlternateContent>
        <mc:AlternateContent xmlns:mc="http://schemas.openxmlformats.org/markup-compatibility/2006">
          <mc:Choice Requires="x14">
            <control shapeId="11268" r:id="rId7" name="Check Box 4">
              <controlPr defaultSize="0" autoFill="0" autoLine="0" autoPict="0">
                <anchor moveWithCells="1">
                  <from>
                    <xdr:col>2</xdr:col>
                    <xdr:colOff>88900</xdr:colOff>
                    <xdr:row>14</xdr:row>
                    <xdr:rowOff>69850</xdr:rowOff>
                  </from>
                  <to>
                    <xdr:col>2</xdr:col>
                    <xdr:colOff>279400</xdr:colOff>
                    <xdr:row>14</xdr:row>
                    <xdr:rowOff>450850</xdr:rowOff>
                  </to>
                </anchor>
              </controlPr>
            </control>
          </mc:Choice>
        </mc:AlternateContent>
        <mc:AlternateContent xmlns:mc="http://schemas.openxmlformats.org/markup-compatibility/2006">
          <mc:Choice Requires="x14">
            <control shapeId="11269" r:id="rId8" name="Check Box 5">
              <controlPr defaultSize="0" autoFill="0" autoLine="0" autoPict="0">
                <anchor moveWithCells="1">
                  <from>
                    <xdr:col>3</xdr:col>
                    <xdr:colOff>3765550</xdr:colOff>
                    <xdr:row>6</xdr:row>
                    <xdr:rowOff>95250</xdr:rowOff>
                  </from>
                  <to>
                    <xdr:col>4</xdr:col>
                    <xdr:colOff>57150</xdr:colOff>
                    <xdr:row>8</xdr:row>
                    <xdr:rowOff>19050</xdr:rowOff>
                  </to>
                </anchor>
              </controlPr>
            </control>
          </mc:Choice>
        </mc:AlternateContent>
        <mc:AlternateContent xmlns:mc="http://schemas.openxmlformats.org/markup-compatibility/2006">
          <mc:Choice Requires="x14">
            <control shapeId="11270" r:id="rId9" name="Check Box 6">
              <controlPr defaultSize="0" autoFill="0" autoLine="0" autoPict="0">
                <anchor moveWithCells="1">
                  <from>
                    <xdr:col>2</xdr:col>
                    <xdr:colOff>88900</xdr:colOff>
                    <xdr:row>12</xdr:row>
                    <xdr:rowOff>69850</xdr:rowOff>
                  </from>
                  <to>
                    <xdr:col>2</xdr:col>
                    <xdr:colOff>279400</xdr:colOff>
                    <xdr:row>12</xdr:row>
                    <xdr:rowOff>450850</xdr:rowOff>
                  </to>
                </anchor>
              </controlPr>
            </control>
          </mc:Choice>
        </mc:AlternateContent>
        <mc:AlternateContent xmlns:mc="http://schemas.openxmlformats.org/markup-compatibility/2006">
          <mc:Choice Requires="x14">
            <control shapeId="11271" r:id="rId10" name="Check Box 7">
              <controlPr defaultSize="0" autoFill="0" autoLine="0" autoPict="0">
                <anchor moveWithCells="1">
                  <from>
                    <xdr:col>11</xdr:col>
                    <xdr:colOff>533400</xdr:colOff>
                    <xdr:row>6</xdr:row>
                    <xdr:rowOff>95250</xdr:rowOff>
                  </from>
                  <to>
                    <xdr:col>12</xdr:col>
                    <xdr:colOff>76200</xdr:colOff>
                    <xdr:row>8</xdr:row>
                    <xdr:rowOff>19050</xdr:rowOff>
                  </to>
                </anchor>
              </controlPr>
            </control>
          </mc:Choice>
        </mc:AlternateContent>
        <mc:AlternateContent xmlns:mc="http://schemas.openxmlformats.org/markup-compatibility/2006">
          <mc:Choice Requires="x14">
            <control shapeId="11272" r:id="rId11" name="Check Box 8">
              <controlPr defaultSize="0" autoFill="0" autoLine="0" autoPict="0">
                <anchor moveWithCells="1">
                  <from>
                    <xdr:col>3</xdr:col>
                    <xdr:colOff>3765550</xdr:colOff>
                    <xdr:row>30</xdr:row>
                    <xdr:rowOff>114300</xdr:rowOff>
                  </from>
                  <to>
                    <xdr:col>4</xdr:col>
                    <xdr:colOff>57150</xdr:colOff>
                    <xdr:row>32</xdr:row>
                    <xdr:rowOff>12700</xdr:rowOff>
                  </to>
                </anchor>
              </controlPr>
            </control>
          </mc:Choice>
        </mc:AlternateContent>
        <mc:AlternateContent xmlns:mc="http://schemas.openxmlformats.org/markup-compatibility/2006">
          <mc:Choice Requires="x14">
            <control shapeId="11273" r:id="rId12" name="Check Box 9">
              <controlPr defaultSize="0" autoFill="0" autoLine="0" autoPict="0">
                <anchor moveWithCells="1">
                  <from>
                    <xdr:col>11</xdr:col>
                    <xdr:colOff>533400</xdr:colOff>
                    <xdr:row>30</xdr:row>
                    <xdr:rowOff>114300</xdr:rowOff>
                  </from>
                  <to>
                    <xdr:col>12</xdr:col>
                    <xdr:colOff>76200</xdr:colOff>
                    <xdr:row>32</xdr:row>
                    <xdr:rowOff>12700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Q55"/>
  <sheetViews>
    <sheetView showGridLines="0" showRowColHeaders="0" zoomScaleNormal="100" workbookViewId="0">
      <selection activeCell="W19" sqref="W19"/>
    </sheetView>
  </sheetViews>
  <sheetFormatPr defaultColWidth="9.1796875" defaultRowHeight="14.5" x14ac:dyDescent="0.35"/>
  <cols>
    <col min="1" max="1" width="1.26953125" customWidth="1"/>
    <col min="2" max="2" width="25.81640625" customWidth="1"/>
    <col min="3" max="3" width="59.453125" customWidth="1"/>
    <col min="4" max="12" width="10.54296875" customWidth="1"/>
    <col min="13" max="13" width="1.1796875" customWidth="1"/>
    <col min="15" max="15" width="11.26953125" hidden="1" customWidth="1"/>
    <col min="16" max="16" width="12.1796875" hidden="1" customWidth="1"/>
    <col min="17" max="17" width="11.26953125" hidden="1" customWidth="1"/>
    <col min="18" max="18" width="11.26953125" customWidth="1"/>
  </cols>
  <sheetData>
    <row r="2" spans="1:17" ht="85.5" customHeight="1" x14ac:dyDescent="0.25"/>
    <row r="3" spans="1:17" ht="29" thickBot="1" x14ac:dyDescent="0.7">
      <c r="B3" s="35" t="s">
        <v>93</v>
      </c>
      <c r="C3" s="35"/>
      <c r="D3" s="35"/>
      <c r="E3" s="36"/>
      <c r="F3" s="35"/>
      <c r="G3" s="35"/>
      <c r="H3" s="35"/>
      <c r="I3" s="35"/>
      <c r="J3" s="35"/>
      <c r="K3" s="35"/>
      <c r="L3" s="35"/>
    </row>
    <row r="4" spans="1:17" ht="26.25" customHeight="1" thickTop="1" thickBot="1" x14ac:dyDescent="0.4">
      <c r="B4" s="81" t="s">
        <v>3</v>
      </c>
      <c r="C4" s="83" t="s">
        <v>0</v>
      </c>
      <c r="D4" s="85" t="s">
        <v>94</v>
      </c>
      <c r="E4" s="85"/>
      <c r="F4" s="85"/>
      <c r="G4" s="85"/>
      <c r="H4" s="85"/>
      <c r="I4" s="85"/>
      <c r="J4" s="85"/>
      <c r="K4" s="85"/>
      <c r="L4" s="86"/>
    </row>
    <row r="5" spans="1:17" ht="21.75" customHeight="1" thickTop="1" thickBot="1" x14ac:dyDescent="0.4">
      <c r="B5" s="82"/>
      <c r="C5" s="84"/>
      <c r="D5" s="1" t="s">
        <v>1</v>
      </c>
      <c r="E5" s="1" t="s">
        <v>39</v>
      </c>
      <c r="F5" s="2" t="s">
        <v>40</v>
      </c>
      <c r="G5" s="1" t="s">
        <v>41</v>
      </c>
      <c r="H5" s="2" t="s">
        <v>42</v>
      </c>
      <c r="I5" s="1" t="s">
        <v>43</v>
      </c>
      <c r="J5" s="1" t="s">
        <v>44</v>
      </c>
      <c r="K5" s="1" t="s">
        <v>38</v>
      </c>
      <c r="L5" s="3" t="s">
        <v>37</v>
      </c>
    </row>
    <row r="6" spans="1:17" ht="9.75" customHeight="1" thickTop="1" x14ac:dyDescent="0.25">
      <c r="B6" s="13"/>
    </row>
    <row r="7" spans="1:17" ht="15" thickBot="1" x14ac:dyDescent="0.4">
      <c r="A7" s="19"/>
      <c r="B7" s="20" t="s">
        <v>34</v>
      </c>
      <c r="C7" s="19"/>
      <c r="D7" s="30" t="s">
        <v>46</v>
      </c>
      <c r="E7" s="30"/>
      <c r="F7" s="19"/>
      <c r="G7" s="19"/>
      <c r="H7" s="19"/>
      <c r="I7" s="19"/>
      <c r="J7" s="19"/>
      <c r="K7" s="19"/>
      <c r="L7" s="30" t="s">
        <v>91</v>
      </c>
      <c r="M7" s="19"/>
      <c r="O7" t="b">
        <v>0</v>
      </c>
      <c r="P7" s="40">
        <f>IF(O7,IF(Q7,1.6,1.35),IF(Q7,1.1,1))</f>
        <v>1</v>
      </c>
      <c r="Q7" t="b">
        <v>0</v>
      </c>
    </row>
    <row r="8" spans="1:17" ht="41.25" customHeight="1" thickTop="1" thickBot="1" x14ac:dyDescent="0.4">
      <c r="A8" s="19"/>
      <c r="B8" s="14" t="str">
        <f>IF($Q$7,IF($O$7,"DLMC.S.N3.x.36M247","DLMC.S.N3.x.12M247"),IF($O$7,"DLMC.S.N3.x.36M","DLMC.S.N3.x.z"))</f>
        <v>DLMC.S.N3.x.z</v>
      </c>
      <c r="C8" s="7" t="s">
        <v>111</v>
      </c>
      <c r="D8" s="5">
        <f>$P$7*20000</f>
        <v>20000</v>
      </c>
      <c r="E8" s="5">
        <f>$P$7*30000</f>
        <v>30000</v>
      </c>
      <c r="F8" s="5">
        <f>$P$7*70000</f>
        <v>70000</v>
      </c>
      <c r="G8" s="5">
        <f>$P$7*120000</f>
        <v>120000</v>
      </c>
      <c r="H8" s="5">
        <f>$P$7*200000</f>
        <v>200000</v>
      </c>
      <c r="I8" s="5">
        <f>$P$7*290000</f>
        <v>290000</v>
      </c>
      <c r="J8" s="5">
        <f>$P$7*380000</f>
        <v>380000</v>
      </c>
      <c r="K8" s="5">
        <f>$P$7*450000</f>
        <v>450000</v>
      </c>
      <c r="L8" s="5">
        <f>$P$7*900000</f>
        <v>900000</v>
      </c>
      <c r="M8" s="19"/>
    </row>
    <row r="9" spans="1:17" ht="41.25" customHeight="1" thickTop="1" thickBot="1" x14ac:dyDescent="0.4">
      <c r="A9" s="19"/>
      <c r="B9" s="27" t="str">
        <f>IF($Q$7,IF($O$7,"DLMC.S.N10.x.36M247","DLMC.S.N10.x.12M247"),IF($O$7,"DLMC.S.N10.x.36M","DLMC.S.N10.x.z"))</f>
        <v>DLMC.S.N10.x.z</v>
      </c>
      <c r="C9" s="8" t="s">
        <v>112</v>
      </c>
      <c r="D9" s="6">
        <f>$P$7*80000</f>
        <v>80000</v>
      </c>
      <c r="E9" s="6">
        <f>$P$7*90000</f>
        <v>90000</v>
      </c>
      <c r="F9" s="6">
        <f>$P$7*130000</f>
        <v>130000</v>
      </c>
      <c r="G9" s="6">
        <f>$P$7*180000</f>
        <v>180000</v>
      </c>
      <c r="H9" s="6">
        <f>$P$7*260000</f>
        <v>260000</v>
      </c>
      <c r="I9" s="6">
        <f>$P$7*350000</f>
        <v>350000</v>
      </c>
      <c r="J9" s="6">
        <f>$P$7*440000</f>
        <v>440000</v>
      </c>
      <c r="K9" s="6">
        <f>$P$7*510000</f>
        <v>510000</v>
      </c>
      <c r="L9" s="6">
        <f>$P$7*960000</f>
        <v>960000</v>
      </c>
      <c r="M9" s="19"/>
    </row>
    <row r="10" spans="1:17" ht="41.25" customHeight="1" thickTop="1" thickBot="1" x14ac:dyDescent="0.4">
      <c r="A10" s="19"/>
      <c r="B10" s="14" t="str">
        <f>IF($Q$7,IF($O$7,"DLMC.S.N25.x.36M247","DLMC.S.N25.x.12M247"),IF($O$7,"DLMC.S.N25.x.36M","DLMC.S.N25.x.z"))</f>
        <v>DLMC.S.N25.x.z</v>
      </c>
      <c r="C10" s="7" t="s">
        <v>113</v>
      </c>
      <c r="D10" s="5">
        <f>$P$7*160000</f>
        <v>160000</v>
      </c>
      <c r="E10" s="5">
        <f>$P$7*170000</f>
        <v>170000</v>
      </c>
      <c r="F10" s="5">
        <f>$P$7*210000</f>
        <v>210000</v>
      </c>
      <c r="G10" s="5">
        <f>$P$7*260000</f>
        <v>260000</v>
      </c>
      <c r="H10" s="5">
        <f>$P$7*340000</f>
        <v>340000</v>
      </c>
      <c r="I10" s="5">
        <f>$P$7*430000</f>
        <v>430000</v>
      </c>
      <c r="J10" s="5">
        <f>$P$7*520000</f>
        <v>520000</v>
      </c>
      <c r="K10" s="5">
        <f>$P$7*590000</f>
        <v>590000</v>
      </c>
      <c r="L10" s="5">
        <f>$P$7*1040000</f>
        <v>1040000</v>
      </c>
      <c r="M10" s="19"/>
    </row>
    <row r="11" spans="1:17" ht="41.25" customHeight="1" thickTop="1" thickBot="1" x14ac:dyDescent="0.4">
      <c r="A11" s="19"/>
      <c r="B11" s="27" t="str">
        <f>IF($Q$7,IF($O$7,"DLMC.S.N50.x.36M247","DLMC.S.N50.x.12M247"),IF($O$7,"DLMC.S.N50.x.36M","DLMC.S.N50.x.z"))</f>
        <v>DLMC.S.N50.x.z</v>
      </c>
      <c r="C11" s="8" t="s">
        <v>114</v>
      </c>
      <c r="D11" s="6">
        <f>$P$7*270000</f>
        <v>270000</v>
      </c>
      <c r="E11" s="6">
        <f>$P$7*280000</f>
        <v>280000</v>
      </c>
      <c r="F11" s="6">
        <f>$P$7*320000</f>
        <v>320000</v>
      </c>
      <c r="G11" s="6">
        <f>$P$7*370000</f>
        <v>370000</v>
      </c>
      <c r="H11" s="6">
        <f>$P$7*450000</f>
        <v>450000</v>
      </c>
      <c r="I11" s="6">
        <f>$P$7*540000</f>
        <v>540000</v>
      </c>
      <c r="J11" s="6">
        <f>$P$7*630000</f>
        <v>630000</v>
      </c>
      <c r="K11" s="6">
        <f>$P$7*700000</f>
        <v>700000</v>
      </c>
      <c r="L11" s="6">
        <f>$P$7*1150000</f>
        <v>1150000</v>
      </c>
      <c r="M11" s="19"/>
    </row>
    <row r="12" spans="1:17" ht="41.25" customHeight="1" thickTop="1" thickBot="1" x14ac:dyDescent="0.4">
      <c r="A12" s="19"/>
      <c r="B12" s="14" t="str">
        <f>IF($Q$7,IF($O$7,"DLMC.S.N100.x.36M247","DLMC.S.N100.x.12M247"),IF($O$7,"DLMC.S.N100.x.36M","DLMC.S.N100.x.z"))</f>
        <v>DLMC.S.N100.x.z</v>
      </c>
      <c r="C12" s="7" t="s">
        <v>115</v>
      </c>
      <c r="D12" s="5">
        <f>$P$7*470000</f>
        <v>470000</v>
      </c>
      <c r="E12" s="5">
        <f>$P$7*480000</f>
        <v>480000</v>
      </c>
      <c r="F12" s="5">
        <f>$P$7*520000</f>
        <v>520000</v>
      </c>
      <c r="G12" s="5">
        <f>$P$7*570000</f>
        <v>570000</v>
      </c>
      <c r="H12" s="5">
        <f>$P$7*650000</f>
        <v>650000</v>
      </c>
      <c r="I12" s="5">
        <f>$P$7*740000</f>
        <v>740000</v>
      </c>
      <c r="J12" s="5">
        <f>$P$7*830000</f>
        <v>830000</v>
      </c>
      <c r="K12" s="5">
        <f>$P$7*900000</f>
        <v>900000</v>
      </c>
      <c r="L12" s="5">
        <f>$P$7*1350000</f>
        <v>1350000</v>
      </c>
      <c r="M12" s="19"/>
    </row>
    <row r="13" spans="1:17" ht="41.25" customHeight="1" thickTop="1" thickBot="1" x14ac:dyDescent="0.4">
      <c r="A13" s="19"/>
      <c r="B13" s="27" t="str">
        <f>IF($Q$7,IF($O$7,"DLMC.S.N500.x.36M247","DLMC.S.N500.x.12M247"),IF($O$7,"DLMC.S.N500.x.36M","DLMC.S.N500.x.z"))</f>
        <v>DLMC.S.N500.x.z</v>
      </c>
      <c r="C13" s="8" t="s">
        <v>116</v>
      </c>
      <c r="D13" s="6">
        <f>$P$7*2170000</f>
        <v>2170000</v>
      </c>
      <c r="E13" s="6">
        <f>$P$7*2180000</f>
        <v>2180000</v>
      </c>
      <c r="F13" s="6">
        <f>$P$7*2220000</f>
        <v>2220000</v>
      </c>
      <c r="G13" s="6">
        <f>$P$7*2270000</f>
        <v>2270000</v>
      </c>
      <c r="H13" s="6">
        <f>$P$7*2350000</f>
        <v>2350000</v>
      </c>
      <c r="I13" s="6">
        <f>$P$7*2440000</f>
        <v>2440000</v>
      </c>
      <c r="J13" s="6">
        <f>$P$7*2530000</f>
        <v>2530000</v>
      </c>
      <c r="K13" s="6">
        <f>$P$7*2600000</f>
        <v>2600000</v>
      </c>
      <c r="L13" s="6">
        <f>$P$7*3050000</f>
        <v>3050000</v>
      </c>
      <c r="M13" s="19"/>
    </row>
    <row r="14" spans="1:17" ht="41.25" customHeight="1" thickTop="1" thickBot="1" x14ac:dyDescent="0.4">
      <c r="A14" s="19"/>
      <c r="B14" s="14" t="str">
        <f>IF($Q$7,IF($O$7,"DLMC.S.N1000.x.36M247","DLMC.S.N1000.x.12M247"),IF($O$7,"DLMC.S.N1000.x.36M","DLMC.S.N1000.x.z"))</f>
        <v>DLMC.S.N1000.x.z</v>
      </c>
      <c r="C14" s="7" t="s">
        <v>117</v>
      </c>
      <c r="D14" s="5">
        <f>$P$7*4120000</f>
        <v>4120000</v>
      </c>
      <c r="E14" s="5">
        <f>$P$7*4130000</f>
        <v>4130000</v>
      </c>
      <c r="F14" s="5">
        <f>$P$7*4170000</f>
        <v>4170000</v>
      </c>
      <c r="G14" s="5">
        <f>$P$7*4220000</f>
        <v>4220000</v>
      </c>
      <c r="H14" s="5">
        <f>$P$7*4300000</f>
        <v>4300000</v>
      </c>
      <c r="I14" s="5">
        <f>$P$7*4390000</f>
        <v>4390000</v>
      </c>
      <c r="J14" s="5">
        <f>$P$7*4480000</f>
        <v>4480000</v>
      </c>
      <c r="K14" s="5">
        <f>$P$7*4550000</f>
        <v>4550000</v>
      </c>
      <c r="L14" s="5">
        <f>$P$7*5000000</f>
        <v>5000000</v>
      </c>
      <c r="M14" s="19"/>
    </row>
    <row r="15" spans="1:17" ht="41.25" customHeight="1" thickTop="1" thickBot="1" x14ac:dyDescent="0.4">
      <c r="A15" s="19"/>
      <c r="B15" s="27" t="str">
        <f>IF($Q$7,IF($O$7,"DLMC.S.UNLIM.x.36M247","DLMC.S.UNLIM.x.12M247"),IF($O$7,"DLMC.S.UNLIM.x.36M","DLMC.S.UNLIM.x.z"))</f>
        <v>DLMC.S.UNLIM.x.z</v>
      </c>
      <c r="C15" s="8" t="s">
        <v>118</v>
      </c>
      <c r="D15" s="6" t="s">
        <v>2</v>
      </c>
      <c r="E15" s="6" t="s">
        <v>2</v>
      </c>
      <c r="F15" s="6" t="s">
        <v>2</v>
      </c>
      <c r="G15" s="6" t="s">
        <v>2</v>
      </c>
      <c r="H15" s="6" t="s">
        <v>2</v>
      </c>
      <c r="I15" s="6" t="s">
        <v>2</v>
      </c>
      <c r="J15" s="6" t="s">
        <v>2</v>
      </c>
      <c r="K15" s="6" t="s">
        <v>2</v>
      </c>
      <c r="L15" s="6" t="s">
        <v>2</v>
      </c>
      <c r="M15" s="19"/>
    </row>
    <row r="16" spans="1:17" ht="6.75" customHeight="1" thickTop="1" x14ac:dyDescent="0.25">
      <c r="A16" s="19"/>
      <c r="B16" s="21"/>
      <c r="C16" s="19"/>
      <c r="D16" s="19"/>
      <c r="E16" s="19"/>
      <c r="F16" s="19"/>
      <c r="G16" s="19"/>
      <c r="H16" s="19"/>
      <c r="I16" s="19"/>
      <c r="J16" s="19"/>
      <c r="K16" s="19"/>
      <c r="L16" s="19"/>
      <c r="M16" s="19"/>
    </row>
    <row r="17" spans="1:17" ht="9.75" customHeight="1" x14ac:dyDescent="0.25">
      <c r="B17" s="13"/>
    </row>
    <row r="18" spans="1:17" ht="15" thickBot="1" x14ac:dyDescent="0.4">
      <c r="A18" s="19"/>
      <c r="B18" s="20" t="s">
        <v>148</v>
      </c>
      <c r="C18" s="19"/>
      <c r="D18" s="30" t="s">
        <v>46</v>
      </c>
      <c r="E18" s="30"/>
      <c r="F18" s="19"/>
      <c r="G18" s="19"/>
      <c r="H18" s="19"/>
      <c r="I18" s="19"/>
      <c r="J18" s="19"/>
      <c r="K18" s="19"/>
      <c r="L18" s="30" t="s">
        <v>91</v>
      </c>
      <c r="M18" s="19"/>
      <c r="O18" t="b">
        <v>0</v>
      </c>
      <c r="P18" s="40">
        <f>IF(O18,IF(Q18,1.6,1.35),IF(Q18,1.1,1))</f>
        <v>1</v>
      </c>
      <c r="Q18" t="b">
        <v>0</v>
      </c>
    </row>
    <row r="19" spans="1:17" ht="41.25" customHeight="1" thickTop="1" thickBot="1" x14ac:dyDescent="0.4">
      <c r="A19" s="19"/>
      <c r="B19" s="14" t="str">
        <f>IF($Q$18,IF($O$18,"DLVC.C.x.y.36M247","DLVC.C.x.y.12M247"),IF($O$18,"DLVC.C.x.y.36M","DLVC.C.x.y.z"))</f>
        <v>DLVC.C.x.y.z</v>
      </c>
      <c r="C19" s="7" t="s">
        <v>149</v>
      </c>
      <c r="D19" s="5">
        <f>$P$18*3500</f>
        <v>3500</v>
      </c>
      <c r="E19" s="5">
        <f>$P$18*3300</f>
        <v>3300</v>
      </c>
      <c r="F19" s="5">
        <f>$P$18*3100</f>
        <v>3100</v>
      </c>
      <c r="G19" s="5">
        <f>$P$18*2900</f>
        <v>2900</v>
      </c>
      <c r="H19" s="5">
        <f>$P$18*2750</f>
        <v>2750</v>
      </c>
      <c r="I19" s="5">
        <f>$P$18*2600</f>
        <v>2600</v>
      </c>
      <c r="J19" s="5">
        <f>$P$18*2500</f>
        <v>2500</v>
      </c>
      <c r="K19" s="61" t="s">
        <v>2</v>
      </c>
      <c r="L19" s="61" t="s">
        <v>2</v>
      </c>
      <c r="M19" s="19"/>
    </row>
    <row r="20" spans="1:17" ht="41.25" customHeight="1" thickTop="1" thickBot="1" x14ac:dyDescent="0.4">
      <c r="A20" s="19"/>
      <c r="B20" s="14" t="str">
        <f>IF($Q$18,IF($O$18,"DLVCMO.C.x.y.36M247","DLVCMO.C.x.y.12M247"),IF($O$18,"DLVCMO.C.x.y.36M","DLVCMO.C.x.y.z"))</f>
        <v>DLVCMO.C.x.y.z</v>
      </c>
      <c r="C20" s="7" t="s">
        <v>170</v>
      </c>
      <c r="D20" s="5">
        <f>$P$18*3500</f>
        <v>3500</v>
      </c>
      <c r="E20" s="5">
        <f>$P$18*3300</f>
        <v>3300</v>
      </c>
      <c r="F20" s="5">
        <f>$P$18*3100</f>
        <v>3100</v>
      </c>
      <c r="G20" s="5">
        <f>$P$18*2900</f>
        <v>2900</v>
      </c>
      <c r="H20" s="5">
        <f>$P$18*2750</f>
        <v>2750</v>
      </c>
      <c r="I20" s="5">
        <f>$P$18*2600</f>
        <v>2600</v>
      </c>
      <c r="J20" s="5">
        <f>$P$18*2500</f>
        <v>2500</v>
      </c>
      <c r="K20" s="61" t="s">
        <v>2</v>
      </c>
      <c r="L20" s="61" t="s">
        <v>2</v>
      </c>
      <c r="M20" s="19"/>
    </row>
    <row r="21" spans="1:17" ht="6.75" customHeight="1" thickTop="1" x14ac:dyDescent="0.25">
      <c r="A21" s="19"/>
      <c r="B21" s="21"/>
      <c r="C21" s="19"/>
      <c r="D21" s="19"/>
      <c r="E21" s="19"/>
      <c r="F21" s="19"/>
      <c r="G21" s="19"/>
      <c r="H21" s="19"/>
      <c r="I21" s="19"/>
      <c r="J21" s="19"/>
      <c r="K21" s="19"/>
      <c r="L21" s="19"/>
      <c r="M21" s="19"/>
    </row>
    <row r="22" spans="1:17" ht="45" customHeight="1" x14ac:dyDescent="0.25">
      <c r="B22" s="13"/>
    </row>
    <row r="23" spans="1:17" x14ac:dyDescent="0.35">
      <c r="A23" s="17"/>
      <c r="B23" s="18" t="s">
        <v>45</v>
      </c>
      <c r="C23" s="17"/>
      <c r="D23" s="17"/>
      <c r="E23" s="17"/>
      <c r="F23" s="17"/>
      <c r="G23" s="17"/>
      <c r="H23" s="17"/>
      <c r="I23" s="17"/>
      <c r="J23" s="17"/>
      <c r="K23" s="17"/>
      <c r="L23" s="17"/>
      <c r="M23" s="17"/>
    </row>
    <row r="24" spans="1:17" ht="15" x14ac:dyDescent="0.25">
      <c r="M24" s="4"/>
    </row>
    <row r="25" spans="1:17" ht="15" x14ac:dyDescent="0.25">
      <c r="M25" s="4"/>
    </row>
    <row r="26" spans="1:17" ht="15" x14ac:dyDescent="0.25">
      <c r="M26" s="4"/>
    </row>
    <row r="27" spans="1:17" x14ac:dyDescent="0.35">
      <c r="M27" s="4"/>
    </row>
    <row r="28" spans="1:17" x14ac:dyDescent="0.35">
      <c r="M28" s="4"/>
    </row>
    <row r="29" spans="1:17" x14ac:dyDescent="0.35">
      <c r="M29" s="4"/>
    </row>
    <row r="30" spans="1:17" x14ac:dyDescent="0.35">
      <c r="M30" s="4"/>
    </row>
    <row r="31" spans="1:17" x14ac:dyDescent="0.35">
      <c r="M31" s="4"/>
    </row>
    <row r="32" spans="1:17" x14ac:dyDescent="0.35">
      <c r="M32" s="4"/>
    </row>
    <row r="33" spans="13:13" x14ac:dyDescent="0.35">
      <c r="M33" s="4"/>
    </row>
    <row r="34" spans="13:13" x14ac:dyDescent="0.35">
      <c r="M34" s="4"/>
    </row>
    <row r="35" spans="13:13" x14ac:dyDescent="0.35">
      <c r="M35" s="4"/>
    </row>
    <row r="36" spans="13:13" x14ac:dyDescent="0.35">
      <c r="M36" s="4"/>
    </row>
    <row r="37" spans="13:13" x14ac:dyDescent="0.35">
      <c r="M37" s="4"/>
    </row>
    <row r="38" spans="13:13" x14ac:dyDescent="0.35">
      <c r="M38" s="4"/>
    </row>
    <row r="39" spans="13:13" x14ac:dyDescent="0.35">
      <c r="M39" s="4"/>
    </row>
    <row r="54" spans="1:15" s="11" customFormat="1" x14ac:dyDescent="0.35">
      <c r="A54"/>
      <c r="B54"/>
      <c r="C54"/>
      <c r="D54"/>
      <c r="E54"/>
      <c r="F54"/>
      <c r="G54"/>
      <c r="H54"/>
      <c r="I54"/>
      <c r="J54"/>
      <c r="K54"/>
      <c r="L54"/>
      <c r="M54"/>
      <c r="N54"/>
      <c r="O54"/>
    </row>
    <row r="55" spans="1:15" s="11" customFormat="1" x14ac:dyDescent="0.35">
      <c r="A55"/>
      <c r="B55"/>
      <c r="C55"/>
      <c r="D55"/>
      <c r="E55"/>
      <c r="F55"/>
      <c r="G55"/>
      <c r="H55"/>
      <c r="I55"/>
      <c r="J55"/>
      <c r="K55"/>
      <c r="L55"/>
      <c r="M55"/>
      <c r="N55"/>
      <c r="O55"/>
    </row>
  </sheetData>
  <mergeCells count="3">
    <mergeCell ref="B4:B5"/>
    <mergeCell ref="C4:C5"/>
    <mergeCell ref="D4:L4"/>
  </mergeCells>
  <conditionalFormatting sqref="A8:A15 M8:M15">
    <cfRule type="expression" dxfId="5" priority="3">
      <formula>$P$7&lt;&gt;1</formula>
    </cfRule>
  </conditionalFormatting>
  <conditionalFormatting sqref="A7:M7 A16:M16">
    <cfRule type="expression" dxfId="4" priority="9">
      <formula>$P$7&lt;&gt;1</formula>
    </cfRule>
  </conditionalFormatting>
  <conditionalFormatting sqref="A18:M18 M19:M20 A19:A21 B21:M21">
    <cfRule type="expression" dxfId="3" priority="1">
      <formula>$P$18&gt;1</formula>
    </cfRule>
  </conditionalFormatting>
  <pageMargins left="0.59055118110236227" right="0.39370078740157483" top="0.23622047244094491" bottom="0.23622047244094491" header="0.31496062992125984" footer="0.31496062992125984"/>
  <pageSetup paperSize="9" scale="4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6625" r:id="rId4" name="Check Box 1">
              <controlPr defaultSize="0" autoFill="0" autoLine="0" autoPict="0">
                <anchor moveWithCells="1">
                  <from>
                    <xdr:col>2</xdr:col>
                    <xdr:colOff>3752850</xdr:colOff>
                    <xdr:row>5</xdr:row>
                    <xdr:rowOff>88900</xdr:rowOff>
                  </from>
                  <to>
                    <xdr:col>3</xdr:col>
                    <xdr:colOff>0</xdr:colOff>
                    <xdr:row>7</xdr:row>
                    <xdr:rowOff>19050</xdr:rowOff>
                  </to>
                </anchor>
              </controlPr>
            </control>
          </mc:Choice>
        </mc:AlternateContent>
        <mc:AlternateContent xmlns:mc="http://schemas.openxmlformats.org/markup-compatibility/2006">
          <mc:Choice Requires="x14">
            <control shapeId="26626" r:id="rId5" name="Check Box 2">
              <controlPr defaultSize="0" autoFill="0" autoLine="0" autoPict="0">
                <anchor moveWithCells="1">
                  <from>
                    <xdr:col>10</xdr:col>
                    <xdr:colOff>533400</xdr:colOff>
                    <xdr:row>5</xdr:row>
                    <xdr:rowOff>95250</xdr:rowOff>
                  </from>
                  <to>
                    <xdr:col>11</xdr:col>
                    <xdr:colOff>76200</xdr:colOff>
                    <xdr:row>7</xdr:row>
                    <xdr:rowOff>12700</xdr:rowOff>
                  </to>
                </anchor>
              </controlPr>
            </control>
          </mc:Choice>
        </mc:AlternateContent>
        <mc:AlternateContent xmlns:mc="http://schemas.openxmlformats.org/markup-compatibility/2006">
          <mc:Choice Requires="x14">
            <control shapeId="26629" r:id="rId6" name="Check Box 5">
              <controlPr defaultSize="0" autoFill="0" autoLine="0" autoPict="0">
                <anchor moveWithCells="1">
                  <from>
                    <xdr:col>2</xdr:col>
                    <xdr:colOff>3752850</xdr:colOff>
                    <xdr:row>16</xdr:row>
                    <xdr:rowOff>88900</xdr:rowOff>
                  </from>
                  <to>
                    <xdr:col>3</xdr:col>
                    <xdr:colOff>0</xdr:colOff>
                    <xdr:row>18</xdr:row>
                    <xdr:rowOff>19050</xdr:rowOff>
                  </to>
                </anchor>
              </controlPr>
            </control>
          </mc:Choice>
        </mc:AlternateContent>
        <mc:AlternateContent xmlns:mc="http://schemas.openxmlformats.org/markup-compatibility/2006">
          <mc:Choice Requires="x14">
            <control shapeId="26630" r:id="rId7" name="Check Box 6">
              <controlPr defaultSize="0" autoFill="0" autoLine="0" autoPict="0">
                <anchor moveWithCells="1">
                  <from>
                    <xdr:col>10</xdr:col>
                    <xdr:colOff>533400</xdr:colOff>
                    <xdr:row>16</xdr:row>
                    <xdr:rowOff>95250</xdr:rowOff>
                  </from>
                  <to>
                    <xdr:col>11</xdr:col>
                    <xdr:colOff>76200</xdr:colOff>
                    <xdr:row>18</xdr:row>
                    <xdr:rowOff>12700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Q79"/>
  <sheetViews>
    <sheetView showGridLines="0" showRowColHeaders="0" zoomScaleNormal="100" workbookViewId="0">
      <selection activeCell="B65" sqref="B65"/>
    </sheetView>
  </sheetViews>
  <sheetFormatPr defaultColWidth="9.1796875" defaultRowHeight="14.5" x14ac:dyDescent="0.35"/>
  <cols>
    <col min="1" max="1" width="1.26953125" customWidth="1"/>
    <col min="2" max="2" width="25.81640625" customWidth="1"/>
    <col min="3" max="3" width="59.453125" customWidth="1"/>
    <col min="4" max="11" width="10.54296875" customWidth="1"/>
    <col min="12" max="12" width="11.54296875" customWidth="1"/>
    <col min="13" max="13" width="1.26953125" customWidth="1"/>
    <col min="15" max="15" width="10.26953125" hidden="1" customWidth="1"/>
    <col min="16" max="16" width="17.26953125" hidden="1" customWidth="1"/>
    <col min="17" max="17" width="30.54296875" hidden="1" customWidth="1"/>
  </cols>
  <sheetData>
    <row r="2" spans="1:17" ht="85.5" customHeight="1" x14ac:dyDescent="0.25"/>
    <row r="3" spans="1:17" ht="29" thickBot="1" x14ac:dyDescent="0.7">
      <c r="B3" s="35" t="s">
        <v>165</v>
      </c>
      <c r="C3" s="35"/>
      <c r="D3" s="35"/>
      <c r="E3" s="36"/>
      <c r="F3" s="35"/>
      <c r="G3" s="35"/>
      <c r="H3" s="35"/>
      <c r="I3" s="35"/>
      <c r="J3" s="35"/>
      <c r="K3" s="35"/>
      <c r="L3" s="35"/>
    </row>
    <row r="4" spans="1:17" ht="26.25" customHeight="1" thickTop="1" thickBot="1" x14ac:dyDescent="0.4">
      <c r="B4" s="81" t="s">
        <v>3</v>
      </c>
      <c r="C4" s="83" t="s">
        <v>0</v>
      </c>
      <c r="D4" s="85" t="s">
        <v>57</v>
      </c>
      <c r="E4" s="85"/>
      <c r="F4" s="85"/>
      <c r="G4" s="85"/>
      <c r="H4" s="85"/>
      <c r="I4" s="85"/>
      <c r="J4" s="85"/>
      <c r="K4" s="85"/>
      <c r="L4" s="86"/>
    </row>
    <row r="5" spans="1:17" ht="21.75" customHeight="1" thickTop="1" thickBot="1" x14ac:dyDescent="0.4">
      <c r="B5" s="82"/>
      <c r="C5" s="84"/>
      <c r="D5" s="1" t="s">
        <v>1</v>
      </c>
      <c r="E5" s="1" t="s">
        <v>39</v>
      </c>
      <c r="F5" s="2" t="s">
        <v>40</v>
      </c>
      <c r="G5" s="1" t="s">
        <v>41</v>
      </c>
      <c r="H5" s="2" t="s">
        <v>42</v>
      </c>
      <c r="I5" s="1" t="s">
        <v>43</v>
      </c>
      <c r="J5" s="1" t="s">
        <v>44</v>
      </c>
      <c r="K5" s="1" t="s">
        <v>38</v>
      </c>
      <c r="L5" s="3" t="s">
        <v>37</v>
      </c>
    </row>
    <row r="6" spans="1:17" ht="9.75" customHeight="1" thickTop="1" x14ac:dyDescent="0.25">
      <c r="B6" s="13"/>
      <c r="Q6" t="b">
        <v>0</v>
      </c>
    </row>
    <row r="7" spans="1:17" ht="15" thickBot="1" x14ac:dyDescent="0.4">
      <c r="A7" s="19"/>
      <c r="B7" s="20" t="s">
        <v>34</v>
      </c>
      <c r="C7" s="19"/>
      <c r="D7" s="30" t="s">
        <v>46</v>
      </c>
      <c r="E7" s="30"/>
      <c r="F7" s="19"/>
      <c r="G7" s="19"/>
      <c r="H7" s="19"/>
      <c r="I7" s="19"/>
      <c r="J7" s="19"/>
      <c r="K7" s="19"/>
      <c r="L7" s="30" t="s">
        <v>91</v>
      </c>
      <c r="M7" s="19"/>
      <c r="O7" t="b">
        <v>0</v>
      </c>
      <c r="P7" s="40">
        <f>IF(O7,IF(Q7,1.6,1.35),IF(Q7,1.1,1))</f>
        <v>1</v>
      </c>
      <c r="Q7" t="b">
        <v>0</v>
      </c>
    </row>
    <row r="8" spans="1:17" ht="41.25" customHeight="1" thickTop="1" thickBot="1" x14ac:dyDescent="0.4">
      <c r="A8" s="19"/>
      <c r="B8" s="14" t="s">
        <v>60</v>
      </c>
      <c r="C8" s="7" t="s">
        <v>58</v>
      </c>
      <c r="D8" s="5">
        <f>$P$7*12500</f>
        <v>12500</v>
      </c>
      <c r="E8" s="5">
        <f>$P$7*25000</f>
        <v>25000</v>
      </c>
      <c r="F8" s="5">
        <f>$P$7*56250</f>
        <v>56250</v>
      </c>
      <c r="G8" s="5">
        <f>$P$7*100000</f>
        <v>100000</v>
      </c>
      <c r="H8" s="5">
        <f>$P$7*162500</f>
        <v>162500</v>
      </c>
      <c r="I8" s="5">
        <f>$P$7*237500</f>
        <v>237500</v>
      </c>
      <c r="J8" s="52">
        <f>$P$7*312500</f>
        <v>312500</v>
      </c>
      <c r="K8" s="52">
        <f>$P$7*375000</f>
        <v>375000</v>
      </c>
      <c r="L8" s="52">
        <f>$P$7*750000</f>
        <v>750000</v>
      </c>
      <c r="M8" s="19"/>
    </row>
    <row r="9" spans="1:17" ht="41.25" customHeight="1" thickTop="1" thickBot="1" x14ac:dyDescent="0.4">
      <c r="A9" s="19"/>
      <c r="B9" s="27" t="s">
        <v>61</v>
      </c>
      <c r="C9" s="8" t="s">
        <v>59</v>
      </c>
      <c r="D9" s="6">
        <f>$P$7*7500</f>
        <v>7500</v>
      </c>
      <c r="E9" s="6">
        <f>$P$7*15000</f>
        <v>15000</v>
      </c>
      <c r="F9" s="6">
        <f>$P$7*40000</f>
        <v>40000</v>
      </c>
      <c r="G9" s="6">
        <f>$P$7*65000</f>
        <v>65000</v>
      </c>
      <c r="H9" s="6">
        <f>$P$7*100000</f>
        <v>100000</v>
      </c>
      <c r="I9" s="6">
        <f>$P$7*150000</f>
        <v>150000</v>
      </c>
      <c r="J9" s="53">
        <f>$P$7*200000</f>
        <v>200000</v>
      </c>
      <c r="K9" s="53">
        <f>$P$7*250000</f>
        <v>250000</v>
      </c>
      <c r="L9" s="53">
        <f>$P$7*500000</f>
        <v>500000</v>
      </c>
      <c r="M9" s="19"/>
    </row>
    <row r="10" spans="1:17" ht="6.75" customHeight="1" thickTop="1" x14ac:dyDescent="0.25">
      <c r="A10" s="19"/>
      <c r="B10" s="21"/>
      <c r="C10" s="19"/>
      <c r="D10" s="19"/>
      <c r="E10" s="19"/>
      <c r="F10" s="19"/>
      <c r="G10" s="19"/>
      <c r="H10" s="19"/>
      <c r="I10" s="19"/>
      <c r="J10" s="19"/>
      <c r="K10" s="19"/>
      <c r="L10" s="19"/>
      <c r="M10" s="19"/>
    </row>
    <row r="11" spans="1:17" ht="47.25" customHeight="1" x14ac:dyDescent="0.25">
      <c r="B11" s="13"/>
    </row>
    <row r="12" spans="1:17" ht="28.5" x14ac:dyDescent="0.65">
      <c r="B12" s="26" t="s">
        <v>163</v>
      </c>
    </row>
    <row r="13" spans="1:17" x14ac:dyDescent="0.35">
      <c r="B13" t="s">
        <v>62</v>
      </c>
      <c r="M13" s="4"/>
    </row>
    <row r="14" spans="1:17" x14ac:dyDescent="0.35">
      <c r="B14" t="s">
        <v>63</v>
      </c>
      <c r="M14" s="4"/>
    </row>
    <row r="15" spans="1:17" ht="15" x14ac:dyDescent="0.25">
      <c r="M15" s="4"/>
    </row>
    <row r="16" spans="1:17" ht="28.5" x14ac:dyDescent="0.65">
      <c r="B16" s="26" t="s">
        <v>164</v>
      </c>
    </row>
    <row r="17" spans="1:13" x14ac:dyDescent="0.35">
      <c r="B17" t="s">
        <v>65</v>
      </c>
      <c r="M17" s="4"/>
    </row>
    <row r="18" spans="1:13" x14ac:dyDescent="0.35">
      <c r="B18" t="s">
        <v>66</v>
      </c>
      <c r="M18" s="4"/>
    </row>
    <row r="19" spans="1:13" x14ac:dyDescent="0.35">
      <c r="B19" t="s">
        <v>64</v>
      </c>
      <c r="M19" s="4"/>
    </row>
    <row r="20" spans="1:13" ht="15" x14ac:dyDescent="0.25">
      <c r="M20" s="4"/>
    </row>
    <row r="21" spans="1:13" x14ac:dyDescent="0.35">
      <c r="A21" s="17"/>
      <c r="B21" s="18" t="s">
        <v>45</v>
      </c>
      <c r="C21" s="17"/>
      <c r="D21" s="17"/>
      <c r="E21" s="17"/>
      <c r="F21" s="17"/>
      <c r="G21" s="17"/>
      <c r="H21" s="17"/>
      <c r="I21" s="17"/>
      <c r="J21" s="17"/>
      <c r="K21" s="17"/>
      <c r="L21" s="17"/>
      <c r="M21" s="17"/>
    </row>
    <row r="22" spans="1:13" ht="15" x14ac:dyDescent="0.25">
      <c r="M22" s="4"/>
    </row>
    <row r="23" spans="1:13" ht="15" x14ac:dyDescent="0.25">
      <c r="M23" s="4"/>
    </row>
    <row r="24" spans="1:13" ht="15" x14ac:dyDescent="0.25">
      <c r="M24" s="4"/>
    </row>
    <row r="25" spans="1:13" x14ac:dyDescent="0.35">
      <c r="M25" s="4"/>
    </row>
    <row r="26" spans="1:13" x14ac:dyDescent="0.35">
      <c r="M26" s="4"/>
    </row>
    <row r="27" spans="1:13" x14ac:dyDescent="0.35">
      <c r="M27" s="4"/>
    </row>
    <row r="28" spans="1:13" x14ac:dyDescent="0.35">
      <c r="M28" s="4"/>
    </row>
    <row r="29" spans="1:13" x14ac:dyDescent="0.35">
      <c r="M29" s="4"/>
    </row>
    <row r="30" spans="1:13" x14ac:dyDescent="0.35">
      <c r="M30" s="4"/>
    </row>
    <row r="31" spans="1:13" x14ac:dyDescent="0.35">
      <c r="M31" s="4"/>
    </row>
    <row r="32" spans="1:13" x14ac:dyDescent="0.35">
      <c r="M32" s="4"/>
    </row>
    <row r="33" spans="13:13" x14ac:dyDescent="0.35">
      <c r="M33" s="4"/>
    </row>
    <row r="34" spans="13:13" x14ac:dyDescent="0.35">
      <c r="M34" s="4"/>
    </row>
    <row r="35" spans="13:13" x14ac:dyDescent="0.35">
      <c r="M35" s="4"/>
    </row>
    <row r="36" spans="13:13" x14ac:dyDescent="0.35">
      <c r="M36" s="4"/>
    </row>
    <row r="37" spans="13:13" x14ac:dyDescent="0.35">
      <c r="M37" s="4"/>
    </row>
    <row r="52" spans="1:15" s="11" customFormat="1" x14ac:dyDescent="0.35">
      <c r="A52"/>
      <c r="B52"/>
      <c r="C52"/>
      <c r="D52"/>
      <c r="E52"/>
      <c r="F52"/>
      <c r="G52"/>
      <c r="H52"/>
      <c r="I52"/>
      <c r="J52"/>
      <c r="K52"/>
      <c r="L52"/>
      <c r="M52"/>
      <c r="N52"/>
      <c r="O52"/>
    </row>
    <row r="53" spans="1:15" s="11" customFormat="1" x14ac:dyDescent="0.35">
      <c r="A53"/>
      <c r="B53"/>
      <c r="C53"/>
      <c r="D53"/>
      <c r="E53"/>
      <c r="F53"/>
      <c r="G53"/>
      <c r="H53"/>
      <c r="I53"/>
      <c r="J53"/>
      <c r="K53"/>
      <c r="L53"/>
      <c r="M53"/>
      <c r="N53"/>
      <c r="O53"/>
    </row>
    <row r="64" spans="1:15" ht="28.5" customHeight="1" thickBot="1" x14ac:dyDescent="0.7">
      <c r="B64" s="35" t="s">
        <v>166</v>
      </c>
      <c r="C64" s="35"/>
      <c r="D64" s="26"/>
      <c r="E64" s="74"/>
      <c r="F64" s="26"/>
      <c r="G64" s="26"/>
      <c r="H64" s="26"/>
      <c r="I64" s="26"/>
      <c r="J64" s="26"/>
      <c r="K64" s="26"/>
    </row>
    <row r="65" spans="1:17" ht="46.5" customHeight="1" thickTop="1" thickBot="1" x14ac:dyDescent="0.4">
      <c r="B65" s="75" t="s">
        <v>3</v>
      </c>
      <c r="C65" s="76" t="s">
        <v>0</v>
      </c>
      <c r="D65" s="93" t="s">
        <v>68</v>
      </c>
      <c r="E65" s="107"/>
      <c r="F65" s="107"/>
      <c r="G65" s="107"/>
      <c r="H65" s="107"/>
      <c r="I65" s="107"/>
      <c r="J65" s="107"/>
      <c r="K65" s="107"/>
      <c r="L65" s="94"/>
    </row>
    <row r="66" spans="1:17" ht="8.25" customHeight="1" thickTop="1" x14ac:dyDescent="0.35"/>
    <row r="67" spans="1:17" ht="15" thickBot="1" x14ac:dyDescent="0.4">
      <c r="A67" s="19"/>
      <c r="B67" s="20" t="s">
        <v>34</v>
      </c>
      <c r="C67" s="19"/>
      <c r="D67" s="30" t="s">
        <v>46</v>
      </c>
      <c r="E67" s="30"/>
      <c r="F67" s="19"/>
      <c r="G67" s="19"/>
      <c r="H67" s="19"/>
      <c r="I67" s="19"/>
      <c r="J67" s="19"/>
      <c r="K67" s="43"/>
      <c r="L67" s="30" t="s">
        <v>91</v>
      </c>
      <c r="M67" s="19"/>
      <c r="O67" t="b">
        <v>0</v>
      </c>
      <c r="P67" s="40">
        <f>IF(O67,IF(Q67,1.6,1.35),IF(Q67,1.1,1))</f>
        <v>1</v>
      </c>
      <c r="Q67" t="b">
        <v>0</v>
      </c>
    </row>
    <row r="68" spans="1:17" ht="15.5" thickTop="1" thickBot="1" x14ac:dyDescent="0.4">
      <c r="A68" s="19"/>
      <c r="B68" s="41"/>
      <c r="C68" s="114"/>
      <c r="D68" s="115"/>
      <c r="E68" s="115"/>
      <c r="F68" s="115"/>
      <c r="G68" s="115"/>
      <c r="H68" s="115"/>
      <c r="I68" s="113" t="s">
        <v>79</v>
      </c>
      <c r="J68" s="112"/>
      <c r="K68" s="111" t="s">
        <v>80</v>
      </c>
      <c r="L68" s="112"/>
      <c r="M68" s="19"/>
    </row>
    <row r="69" spans="1:17" ht="41.25" customHeight="1" thickTop="1" thickBot="1" x14ac:dyDescent="0.4">
      <c r="A69" s="19"/>
      <c r="B69" s="33" t="s">
        <v>69</v>
      </c>
      <c r="C69" s="108" t="s">
        <v>15</v>
      </c>
      <c r="D69" s="109"/>
      <c r="E69" s="109"/>
      <c r="F69" s="109"/>
      <c r="G69" s="109"/>
      <c r="H69" s="110"/>
      <c r="I69" s="87">
        <f>$P$67*25000</f>
        <v>25000</v>
      </c>
      <c r="J69" s="89"/>
      <c r="K69" s="87">
        <f>$P$67*30000</f>
        <v>30000</v>
      </c>
      <c r="L69" s="89"/>
      <c r="M69" s="19"/>
    </row>
    <row r="70" spans="1:17" ht="41.25" customHeight="1" thickTop="1" thickBot="1" x14ac:dyDescent="0.4">
      <c r="A70" s="19"/>
      <c r="B70" s="34" t="s">
        <v>70</v>
      </c>
      <c r="C70" s="116" t="s">
        <v>16</v>
      </c>
      <c r="D70" s="117"/>
      <c r="E70" s="117"/>
      <c r="F70" s="117"/>
      <c r="G70" s="117"/>
      <c r="H70" s="117"/>
      <c r="I70" s="98">
        <f>$P$67*100000</f>
        <v>100000</v>
      </c>
      <c r="J70" s="100"/>
      <c r="K70" s="118">
        <f>$P$67*120000</f>
        <v>120000</v>
      </c>
      <c r="L70" s="119"/>
      <c r="M70" s="19"/>
    </row>
    <row r="71" spans="1:17" ht="41.25" customHeight="1" thickTop="1" thickBot="1" x14ac:dyDescent="0.4">
      <c r="A71" s="19"/>
      <c r="B71" s="33" t="s">
        <v>71</v>
      </c>
      <c r="C71" s="108" t="s">
        <v>17</v>
      </c>
      <c r="D71" s="109"/>
      <c r="E71" s="109"/>
      <c r="F71" s="109"/>
      <c r="G71" s="109"/>
      <c r="H71" s="109"/>
      <c r="I71" s="87">
        <f>$P$67*25000</f>
        <v>25000</v>
      </c>
      <c r="J71" s="89"/>
      <c r="K71" s="87">
        <f>$P$67*30000</f>
        <v>30000</v>
      </c>
      <c r="L71" s="89"/>
      <c r="M71" s="19"/>
    </row>
    <row r="72" spans="1:17" ht="41.25" customHeight="1" thickTop="1" thickBot="1" x14ac:dyDescent="0.4">
      <c r="A72" s="19"/>
      <c r="B72" s="34" t="s">
        <v>72</v>
      </c>
      <c r="C72" s="116" t="s">
        <v>18</v>
      </c>
      <c r="D72" s="117"/>
      <c r="E72" s="117"/>
      <c r="F72" s="117"/>
      <c r="G72" s="117"/>
      <c r="H72" s="117"/>
      <c r="I72" s="98">
        <f>$P$67*400000</f>
        <v>400000</v>
      </c>
      <c r="J72" s="100"/>
      <c r="K72" s="120">
        <f>$P$67*480000</f>
        <v>480000</v>
      </c>
      <c r="L72" s="121"/>
      <c r="M72" s="19"/>
    </row>
    <row r="73" spans="1:17" ht="41.25" customHeight="1" thickTop="1" thickBot="1" x14ac:dyDescent="0.4">
      <c r="A73" s="19"/>
      <c r="B73" s="33" t="s">
        <v>73</v>
      </c>
      <c r="C73" s="108" t="s">
        <v>75</v>
      </c>
      <c r="D73" s="109"/>
      <c r="E73" s="109"/>
      <c r="F73" s="109"/>
      <c r="G73" s="109"/>
      <c r="H73" s="109"/>
      <c r="I73" s="87">
        <f>$P$67*800000</f>
        <v>800000</v>
      </c>
      <c r="J73" s="89"/>
      <c r="K73" s="87">
        <f>$P$67*1000000</f>
        <v>1000000</v>
      </c>
      <c r="L73" s="89"/>
      <c r="M73" s="19"/>
    </row>
    <row r="74" spans="1:17" ht="41.25" customHeight="1" thickTop="1" thickBot="1" x14ac:dyDescent="0.4">
      <c r="A74" s="19"/>
      <c r="B74" s="34" t="s">
        <v>74</v>
      </c>
      <c r="C74" s="116" t="s">
        <v>19</v>
      </c>
      <c r="D74" s="117"/>
      <c r="E74" s="117"/>
      <c r="F74" s="117"/>
      <c r="G74" s="117"/>
      <c r="H74" s="117"/>
      <c r="I74" s="98">
        <f>$P$67*1600000</f>
        <v>1600000</v>
      </c>
      <c r="J74" s="100"/>
      <c r="K74" s="122">
        <f>$P$67*2000000</f>
        <v>2000000</v>
      </c>
      <c r="L74" s="123"/>
      <c r="M74" s="19"/>
    </row>
    <row r="75" spans="1:17" ht="6.75" customHeight="1" thickTop="1" x14ac:dyDescent="0.35">
      <c r="A75" s="19"/>
      <c r="B75" s="21"/>
      <c r="C75" s="19"/>
      <c r="D75" s="19"/>
      <c r="E75" s="19"/>
      <c r="F75" s="19"/>
      <c r="G75" s="19"/>
      <c r="H75" s="19"/>
      <c r="I75" s="19"/>
      <c r="J75" s="19"/>
      <c r="K75" s="19"/>
      <c r="L75" s="19"/>
      <c r="M75" s="19"/>
    </row>
    <row r="79" spans="1:17" x14ac:dyDescent="0.35">
      <c r="A79" s="17"/>
      <c r="B79" s="18" t="s">
        <v>45</v>
      </c>
      <c r="C79" s="17"/>
      <c r="D79" s="17"/>
      <c r="E79" s="17"/>
      <c r="F79" s="17"/>
      <c r="G79" s="17"/>
      <c r="H79" s="17"/>
      <c r="I79" s="17"/>
      <c r="J79" s="17"/>
      <c r="K79" s="17"/>
      <c r="L79" s="17"/>
      <c r="M79" s="17"/>
    </row>
  </sheetData>
  <mergeCells count="25">
    <mergeCell ref="I70:J70"/>
    <mergeCell ref="I71:J71"/>
    <mergeCell ref="I72:J72"/>
    <mergeCell ref="I73:J73"/>
    <mergeCell ref="I74:J74"/>
    <mergeCell ref="K70:L70"/>
    <mergeCell ref="K71:L71"/>
    <mergeCell ref="K72:L72"/>
    <mergeCell ref="K73:L73"/>
    <mergeCell ref="K74:L74"/>
    <mergeCell ref="C70:H70"/>
    <mergeCell ref="C71:H71"/>
    <mergeCell ref="C72:H72"/>
    <mergeCell ref="C73:H73"/>
    <mergeCell ref="C74:H74"/>
    <mergeCell ref="B4:B5"/>
    <mergeCell ref="C4:C5"/>
    <mergeCell ref="D4:L4"/>
    <mergeCell ref="D65:L65"/>
    <mergeCell ref="C69:H69"/>
    <mergeCell ref="K68:L68"/>
    <mergeCell ref="K69:L69"/>
    <mergeCell ref="I69:J69"/>
    <mergeCell ref="I68:J68"/>
    <mergeCell ref="C68:H68"/>
  </mergeCells>
  <conditionalFormatting sqref="A7:M7 A8:A10 M8:M10 B10:L10">
    <cfRule type="expression" dxfId="2" priority="3">
      <formula>$P$7&lt;&gt;1</formula>
    </cfRule>
  </conditionalFormatting>
  <conditionalFormatting sqref="A67:M67 A68:A74 M68:M75 A75:L75">
    <cfRule type="expression" dxfId="1" priority="1">
      <formula>$P$67&gt;1</formula>
    </cfRule>
  </conditionalFormatting>
  <pageMargins left="0.59055118110236227" right="0.39370078740157483" top="0.23622047244094491" bottom="0.23622047244094491" header="0.31496062992125984" footer="0.31496062992125984"/>
  <pageSetup paperSize="9" scale="48" orientation="portrait" r:id="rId1"/>
  <ignoredErrors>
    <ignoredError sqref="P7"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4337" r:id="rId4" name="Check Box 1">
              <controlPr defaultSize="0" autoFill="0" autoLine="0" autoPict="0">
                <anchor moveWithCells="1">
                  <from>
                    <xdr:col>2</xdr:col>
                    <xdr:colOff>3752850</xdr:colOff>
                    <xdr:row>5</xdr:row>
                    <xdr:rowOff>88900</xdr:rowOff>
                  </from>
                  <to>
                    <xdr:col>3</xdr:col>
                    <xdr:colOff>0</xdr:colOff>
                    <xdr:row>7</xdr:row>
                    <xdr:rowOff>19050</xdr:rowOff>
                  </to>
                </anchor>
              </controlPr>
            </control>
          </mc:Choice>
        </mc:AlternateContent>
        <mc:AlternateContent xmlns:mc="http://schemas.openxmlformats.org/markup-compatibility/2006">
          <mc:Choice Requires="x14">
            <control shapeId="14338" r:id="rId5" name="Check Box 2">
              <controlPr defaultSize="0" autoFill="0" autoLine="0" autoPict="0">
                <anchor moveWithCells="1">
                  <from>
                    <xdr:col>10</xdr:col>
                    <xdr:colOff>533400</xdr:colOff>
                    <xdr:row>5</xdr:row>
                    <xdr:rowOff>95250</xdr:rowOff>
                  </from>
                  <to>
                    <xdr:col>11</xdr:col>
                    <xdr:colOff>76200</xdr:colOff>
                    <xdr:row>7</xdr:row>
                    <xdr:rowOff>12700</xdr:rowOff>
                  </to>
                </anchor>
              </controlPr>
            </control>
          </mc:Choice>
        </mc:AlternateContent>
        <mc:AlternateContent xmlns:mc="http://schemas.openxmlformats.org/markup-compatibility/2006">
          <mc:Choice Requires="x14">
            <control shapeId="14341" r:id="rId6" name="Check Box 5">
              <controlPr defaultSize="0" autoFill="0" autoLine="0" autoPict="0">
                <anchor moveWithCells="1">
                  <from>
                    <xdr:col>2</xdr:col>
                    <xdr:colOff>3765550</xdr:colOff>
                    <xdr:row>65</xdr:row>
                    <xdr:rowOff>76200</xdr:rowOff>
                  </from>
                  <to>
                    <xdr:col>3</xdr:col>
                    <xdr:colOff>12700</xdr:colOff>
                    <xdr:row>67</xdr:row>
                    <xdr:rowOff>19050</xdr:rowOff>
                  </to>
                </anchor>
              </controlPr>
            </control>
          </mc:Choice>
        </mc:AlternateContent>
        <mc:AlternateContent xmlns:mc="http://schemas.openxmlformats.org/markup-compatibility/2006">
          <mc:Choice Requires="x14">
            <control shapeId="14342" r:id="rId7" name="Check Box 6">
              <controlPr defaultSize="0" autoFill="0" autoLine="0" autoPict="0">
                <anchor moveWithCells="1">
                  <from>
                    <xdr:col>10</xdr:col>
                    <xdr:colOff>457200</xdr:colOff>
                    <xdr:row>65</xdr:row>
                    <xdr:rowOff>76200</xdr:rowOff>
                  </from>
                  <to>
                    <xdr:col>11</xdr:col>
                    <xdr:colOff>19050</xdr:colOff>
                    <xdr:row>67</xdr:row>
                    <xdr:rowOff>12700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Q38"/>
  <sheetViews>
    <sheetView zoomScaleNormal="100" workbookViewId="0">
      <selection activeCell="A16" sqref="A16:XFD16"/>
    </sheetView>
  </sheetViews>
  <sheetFormatPr defaultColWidth="9.1796875" defaultRowHeight="14.5" x14ac:dyDescent="0.35"/>
  <cols>
    <col min="1" max="1" width="1.26953125" customWidth="1"/>
    <col min="2" max="2" width="27.1796875" customWidth="1"/>
    <col min="3" max="3" width="58.54296875" customWidth="1"/>
    <col min="4" max="8" width="10.7265625" customWidth="1"/>
    <col min="9" max="9" width="8.54296875" customWidth="1"/>
    <col min="10" max="10" width="16.7265625" customWidth="1"/>
    <col min="11" max="11" width="16.54296875" customWidth="1"/>
    <col min="12" max="12" width="1.26953125" customWidth="1"/>
    <col min="15" max="17" width="9.1796875" hidden="1" customWidth="1"/>
  </cols>
  <sheetData>
    <row r="2" spans="1:17" ht="85.5" customHeight="1" x14ac:dyDescent="0.45">
      <c r="B2" s="26"/>
      <c r="C2" s="26"/>
      <c r="D2" s="26"/>
      <c r="E2" s="26"/>
      <c r="F2" s="26"/>
      <c r="G2" s="26"/>
      <c r="H2" s="26"/>
      <c r="I2" s="26"/>
      <c r="J2" s="26"/>
      <c r="K2" s="26"/>
    </row>
    <row r="3" spans="1:17" ht="28.5" customHeight="1" thickBot="1" x14ac:dyDescent="0.7">
      <c r="B3" s="35" t="s">
        <v>67</v>
      </c>
      <c r="C3" s="35"/>
      <c r="D3" s="35"/>
      <c r="E3" s="36" t="s">
        <v>77</v>
      </c>
      <c r="F3" s="35"/>
      <c r="G3" s="35"/>
      <c r="H3" s="35"/>
      <c r="I3" s="35"/>
      <c r="J3" s="35"/>
      <c r="K3" s="35"/>
    </row>
    <row r="4" spans="1:17" ht="46.5" customHeight="1" thickTop="1" x14ac:dyDescent="0.35">
      <c r="B4" s="31" t="s">
        <v>3</v>
      </c>
      <c r="C4" s="32" t="s">
        <v>0</v>
      </c>
      <c r="D4" s="125" t="s">
        <v>68</v>
      </c>
      <c r="E4" s="126"/>
      <c r="F4" s="126"/>
      <c r="G4" s="126"/>
      <c r="H4" s="126"/>
      <c r="I4" s="126"/>
      <c r="J4" s="126"/>
      <c r="K4" s="127"/>
    </row>
    <row r="5" spans="1:17" ht="9.75" customHeight="1" x14ac:dyDescent="0.25">
      <c r="B5" s="13"/>
    </row>
    <row r="6" spans="1:17" ht="15" thickBot="1" x14ac:dyDescent="0.4">
      <c r="A6" s="19"/>
      <c r="B6" s="20" t="s">
        <v>34</v>
      </c>
      <c r="C6" s="19"/>
      <c r="D6" s="30" t="s">
        <v>46</v>
      </c>
      <c r="E6" s="30"/>
      <c r="F6" s="19"/>
      <c r="G6" s="19"/>
      <c r="H6" s="19"/>
      <c r="I6" s="19"/>
      <c r="J6" s="19"/>
      <c r="K6" s="43" t="s">
        <v>91</v>
      </c>
      <c r="L6" s="19"/>
      <c r="O6" t="b">
        <v>1</v>
      </c>
      <c r="P6" s="40">
        <f>IF(O6,IF(Q6,1.6,1.35),IF(Q6,1.1,1))</f>
        <v>1.6</v>
      </c>
      <c r="Q6" t="b">
        <v>1</v>
      </c>
    </row>
    <row r="7" spans="1:17" ht="15.5" thickTop="1" thickBot="1" x14ac:dyDescent="0.4">
      <c r="A7" s="19"/>
      <c r="B7" s="41"/>
      <c r="C7" s="128"/>
      <c r="D7" s="129"/>
      <c r="E7" s="129"/>
      <c r="F7" s="129"/>
      <c r="G7" s="129"/>
      <c r="H7" s="129"/>
      <c r="I7" s="130"/>
      <c r="J7" s="42" t="s">
        <v>79</v>
      </c>
      <c r="K7" s="42" t="s">
        <v>80</v>
      </c>
      <c r="L7" s="19"/>
    </row>
    <row r="8" spans="1:17" ht="41.25" customHeight="1" thickTop="1" thickBot="1" x14ac:dyDescent="0.4">
      <c r="A8" s="19"/>
      <c r="B8" s="33" t="s">
        <v>69</v>
      </c>
      <c r="C8" s="108" t="s">
        <v>15</v>
      </c>
      <c r="D8" s="109"/>
      <c r="E8" s="109"/>
      <c r="F8" s="109"/>
      <c r="G8" s="109"/>
      <c r="H8" s="109"/>
      <c r="I8" s="110"/>
      <c r="J8" s="10">
        <f>$P$6*25000</f>
        <v>40000</v>
      </c>
      <c r="K8" s="10">
        <f>$P$6*30000</f>
        <v>48000</v>
      </c>
      <c r="L8" s="19"/>
    </row>
    <row r="9" spans="1:17" ht="41.25" customHeight="1" thickTop="1" thickBot="1" x14ac:dyDescent="0.4">
      <c r="A9" s="19"/>
      <c r="B9" s="34" t="s">
        <v>70</v>
      </c>
      <c r="C9" s="116" t="s">
        <v>16</v>
      </c>
      <c r="D9" s="117"/>
      <c r="E9" s="117"/>
      <c r="F9" s="117"/>
      <c r="G9" s="117"/>
      <c r="H9" s="117"/>
      <c r="I9" s="124"/>
      <c r="J9" s="5">
        <f>$P$6*100000</f>
        <v>160000</v>
      </c>
      <c r="K9" s="12">
        <f>$P$6*120000</f>
        <v>192000</v>
      </c>
      <c r="L9" s="19"/>
    </row>
    <row r="10" spans="1:17" ht="41.25" customHeight="1" thickTop="1" thickBot="1" x14ac:dyDescent="0.4">
      <c r="A10" s="19"/>
      <c r="B10" s="33" t="s">
        <v>71</v>
      </c>
      <c r="C10" s="108" t="s">
        <v>17</v>
      </c>
      <c r="D10" s="109"/>
      <c r="E10" s="109"/>
      <c r="F10" s="109"/>
      <c r="G10" s="109"/>
      <c r="H10" s="109"/>
      <c r="I10" s="110"/>
      <c r="J10" s="10">
        <f>$P$6*25000</f>
        <v>40000</v>
      </c>
      <c r="K10" s="10">
        <f>$P$6*30000</f>
        <v>48000</v>
      </c>
      <c r="L10" s="19"/>
    </row>
    <row r="11" spans="1:17" ht="41.25" customHeight="1" thickTop="1" thickBot="1" x14ac:dyDescent="0.4">
      <c r="A11" s="19"/>
      <c r="B11" s="34" t="s">
        <v>72</v>
      </c>
      <c r="C11" s="116" t="s">
        <v>18</v>
      </c>
      <c r="D11" s="117"/>
      <c r="E11" s="117"/>
      <c r="F11" s="117"/>
      <c r="G11" s="117"/>
      <c r="H11" s="117"/>
      <c r="I11" s="124"/>
      <c r="J11" s="5">
        <f>$P$6*400000</f>
        <v>640000</v>
      </c>
      <c r="K11" s="12">
        <f>$P$6*480000</f>
        <v>768000</v>
      </c>
      <c r="L11" s="19"/>
    </row>
    <row r="12" spans="1:17" ht="41.25" customHeight="1" thickTop="1" thickBot="1" x14ac:dyDescent="0.4">
      <c r="A12" s="19"/>
      <c r="B12" s="33" t="s">
        <v>73</v>
      </c>
      <c r="C12" s="108" t="s">
        <v>75</v>
      </c>
      <c r="D12" s="109"/>
      <c r="E12" s="109"/>
      <c r="F12" s="109"/>
      <c r="G12" s="109"/>
      <c r="H12" s="109"/>
      <c r="I12" s="110"/>
      <c r="J12" s="10">
        <f>$P$6*800000</f>
        <v>1280000</v>
      </c>
      <c r="K12" s="10">
        <f>$P$6*1000000</f>
        <v>1600000</v>
      </c>
      <c r="L12" s="19"/>
    </row>
    <row r="13" spans="1:17" ht="41.25" customHeight="1" thickTop="1" thickBot="1" x14ac:dyDescent="0.4">
      <c r="A13" s="19"/>
      <c r="B13" s="34" t="s">
        <v>74</v>
      </c>
      <c r="C13" s="116" t="s">
        <v>19</v>
      </c>
      <c r="D13" s="117"/>
      <c r="E13" s="117"/>
      <c r="F13" s="117"/>
      <c r="G13" s="117"/>
      <c r="H13" s="117"/>
      <c r="I13" s="124"/>
      <c r="J13" s="5">
        <f>$P$6*1600000</f>
        <v>2560000</v>
      </c>
      <c r="K13" s="12">
        <f>$P$6*2000000</f>
        <v>3200000</v>
      </c>
      <c r="L13" s="19"/>
    </row>
    <row r="14" spans="1:17" ht="6.75" customHeight="1" thickTop="1" x14ac:dyDescent="0.25">
      <c r="A14" s="19"/>
      <c r="B14" s="21"/>
      <c r="C14" s="19"/>
      <c r="D14" s="19"/>
      <c r="E14" s="19"/>
      <c r="F14" s="19"/>
      <c r="G14" s="19"/>
      <c r="H14" s="19"/>
      <c r="I14" s="19"/>
      <c r="J14" s="19"/>
      <c r="K14" s="19"/>
      <c r="L14" s="19"/>
    </row>
    <row r="15" spans="1:17" ht="44.25" customHeight="1" x14ac:dyDescent="0.25">
      <c r="M15" s="4"/>
    </row>
    <row r="16" spans="1:17" x14ac:dyDescent="0.35">
      <c r="A16" s="17"/>
      <c r="B16" s="18" t="s">
        <v>45</v>
      </c>
      <c r="C16" s="17"/>
      <c r="D16" s="17"/>
      <c r="E16" s="17"/>
      <c r="F16" s="17"/>
      <c r="G16" s="17"/>
      <c r="H16" s="17"/>
      <c r="I16" s="17"/>
      <c r="J16" s="17"/>
      <c r="K16" s="17"/>
      <c r="L16" s="17"/>
    </row>
    <row r="17" spans="2:12" ht="15" x14ac:dyDescent="0.25">
      <c r="B17" s="4"/>
      <c r="C17" s="4"/>
      <c r="D17" s="4"/>
      <c r="E17" s="4"/>
      <c r="F17" s="4"/>
      <c r="G17" s="4"/>
      <c r="H17" s="4"/>
      <c r="I17" s="4"/>
      <c r="J17" s="4"/>
      <c r="K17" s="4"/>
    </row>
    <row r="18" spans="2:12" x14ac:dyDescent="0.35">
      <c r="L18" s="4"/>
    </row>
    <row r="19" spans="2:12" x14ac:dyDescent="0.35">
      <c r="L19" s="4"/>
    </row>
    <row r="20" spans="2:12" x14ac:dyDescent="0.35">
      <c r="L20" s="4"/>
    </row>
    <row r="21" spans="2:12" x14ac:dyDescent="0.35">
      <c r="L21" s="4"/>
    </row>
    <row r="22" spans="2:12" x14ac:dyDescent="0.35">
      <c r="L22" s="4"/>
    </row>
    <row r="23" spans="2:12" x14ac:dyDescent="0.35">
      <c r="L23" s="4"/>
    </row>
    <row r="24" spans="2:12" x14ac:dyDescent="0.35">
      <c r="L24" s="4"/>
    </row>
    <row r="25" spans="2:12" x14ac:dyDescent="0.35">
      <c r="L25" s="4"/>
    </row>
    <row r="26" spans="2:12" x14ac:dyDescent="0.35">
      <c r="L26" s="4"/>
    </row>
    <row r="27" spans="2:12" x14ac:dyDescent="0.35">
      <c r="L27" s="4"/>
    </row>
    <row r="28" spans="2:12" x14ac:dyDescent="0.35">
      <c r="L28" s="4"/>
    </row>
    <row r="29" spans="2:12" x14ac:dyDescent="0.35">
      <c r="L29" s="4"/>
    </row>
    <row r="30" spans="2:12" x14ac:dyDescent="0.35">
      <c r="L30" s="4"/>
    </row>
    <row r="31" spans="2:12" x14ac:dyDescent="0.35">
      <c r="L31" s="4"/>
    </row>
    <row r="32" spans="2:12" x14ac:dyDescent="0.35">
      <c r="L32" s="4"/>
    </row>
    <row r="33" spans="12:12" x14ac:dyDescent="0.35">
      <c r="L33" s="4"/>
    </row>
    <row r="34" spans="12:12" x14ac:dyDescent="0.35">
      <c r="L34" s="4"/>
    </row>
    <row r="35" spans="12:12" x14ac:dyDescent="0.35">
      <c r="L35" s="4"/>
    </row>
    <row r="36" spans="12:12" x14ac:dyDescent="0.35">
      <c r="L36" s="4"/>
    </row>
    <row r="37" spans="12:12" x14ac:dyDescent="0.35">
      <c r="L37" s="4"/>
    </row>
    <row r="38" spans="12:12" x14ac:dyDescent="0.35">
      <c r="L38" s="4"/>
    </row>
  </sheetData>
  <mergeCells count="8">
    <mergeCell ref="C11:I11"/>
    <mergeCell ref="C12:I12"/>
    <mergeCell ref="C13:I13"/>
    <mergeCell ref="D4:K4"/>
    <mergeCell ref="C8:I8"/>
    <mergeCell ref="C9:I9"/>
    <mergeCell ref="C10:I10"/>
    <mergeCell ref="C7:I7"/>
  </mergeCells>
  <conditionalFormatting sqref="A6:L6 A7:A14 L7:L14 B14:K14">
    <cfRule type="expression" dxfId="0" priority="1">
      <formula>$P$6&lt;&gt;1</formula>
    </cfRule>
  </conditionalFormatting>
  <pageMargins left="0.59055118110236227" right="0.39370078740157483" top="0.23622047244094491" bottom="0.23622047244094491" header="0.31496062992125984" footer="0.31496062992125984"/>
  <pageSetup paperSize="9" scale="48" orientation="portrait" r:id="rId1"/>
  <ignoredErrors>
    <ignoredError sqref="J9:K9" formula="1"/>
    <ignoredError sqref="P6"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from>
                    <xdr:col>2</xdr:col>
                    <xdr:colOff>3695700</xdr:colOff>
                    <xdr:row>4</xdr:row>
                    <xdr:rowOff>88900</xdr:rowOff>
                  </from>
                  <to>
                    <xdr:col>3</xdr:col>
                    <xdr:colOff>0</xdr:colOff>
                    <xdr:row>6</xdr:row>
                    <xdr:rowOff>12700</xdr:rowOff>
                  </to>
                </anchor>
              </controlPr>
            </control>
          </mc:Choice>
        </mc:AlternateContent>
        <mc:AlternateContent xmlns:mc="http://schemas.openxmlformats.org/markup-compatibility/2006">
          <mc:Choice Requires="x14">
            <control shapeId="15363" r:id="rId5" name="Check Box 3">
              <controlPr defaultSize="0" autoFill="0" autoLine="0" autoPict="0">
                <anchor moveWithCells="1">
                  <from>
                    <xdr:col>10</xdr:col>
                    <xdr:colOff>190500</xdr:colOff>
                    <xdr:row>4</xdr:row>
                    <xdr:rowOff>95250</xdr:rowOff>
                  </from>
                  <to>
                    <xdr:col>10</xdr:col>
                    <xdr:colOff>450850</xdr:colOff>
                    <xdr:row>6</xdr:row>
                    <xdr:rowOff>12700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11</vt:i4>
      </vt:variant>
    </vt:vector>
  </HeadingPairs>
  <TitlesOfParts>
    <vt:vector size="11" baseType="lpstr">
      <vt:lpstr>Линейка Dallas Lock</vt:lpstr>
      <vt:lpstr>СЗИ ВИ Dallas Lock</vt:lpstr>
      <vt:lpstr>СДЗ Dallas Lock</vt:lpstr>
      <vt:lpstr>Dallas Lock Linux</vt:lpstr>
      <vt:lpstr>Dallas Lock 8.0-К</vt:lpstr>
      <vt:lpstr>Dallas Lock 8.0-С</vt:lpstr>
      <vt:lpstr>ЕЦУ Dallas Lock</vt:lpstr>
      <vt:lpstr>Архивные продукты</vt:lpstr>
      <vt:lpstr>Сервер Лицензий Dallas Lock</vt:lpstr>
      <vt:lpstr>Услуги по установке...</vt:lpstr>
      <vt:lpstr>Описание продуктов</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2019-07-04T07:31:49Z</dcterms:created>
  <dcterms:modified xsi:type="dcterms:W3CDTF">2024-08-28T12:39:44Z</dcterms:modified>
</cp:coreProperties>
</file>